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MŠ Loučky - odvlhčení\ŘEŠENÍ VLHKOSTI SPODNÍ STAVBY, MŠ ODRY - LOUČKY\F ROZPOČET\"/>
    </mc:Choice>
  </mc:AlternateContent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Pol'!$A$1:$U$205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AC195" i="12"/>
  <c r="F39" i="1" s="1"/>
  <c r="BA171" i="12"/>
  <c r="BA170" i="12"/>
  <c r="BA148" i="12"/>
  <c r="BA145" i="12"/>
  <c r="BA144" i="12"/>
  <c r="BA142" i="12"/>
  <c r="BA141" i="12"/>
  <c r="F9" i="12"/>
  <c r="G9" i="12" s="1"/>
  <c r="I9" i="12"/>
  <c r="K9" i="12"/>
  <c r="O9" i="12"/>
  <c r="Q9" i="12"/>
  <c r="U9" i="12"/>
  <c r="F12" i="12"/>
  <c r="G12" i="12" s="1"/>
  <c r="M12" i="12" s="1"/>
  <c r="I12" i="12"/>
  <c r="K12" i="12"/>
  <c r="O12" i="12"/>
  <c r="Q12" i="12"/>
  <c r="U12" i="12"/>
  <c r="F15" i="12"/>
  <c r="G15" i="12"/>
  <c r="M15" i="12" s="1"/>
  <c r="I15" i="12"/>
  <c r="K15" i="12"/>
  <c r="O15" i="12"/>
  <c r="Q15" i="12"/>
  <c r="U15" i="12"/>
  <c r="F18" i="12"/>
  <c r="G18" i="12"/>
  <c r="M18" i="12" s="1"/>
  <c r="I18" i="12"/>
  <c r="K18" i="12"/>
  <c r="O18" i="12"/>
  <c r="Q18" i="12"/>
  <c r="U18" i="12"/>
  <c r="F20" i="12"/>
  <c r="G20" i="12"/>
  <c r="M20" i="12" s="1"/>
  <c r="I20" i="12"/>
  <c r="K20" i="12"/>
  <c r="O20" i="12"/>
  <c r="Q20" i="12"/>
  <c r="U20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6" i="12"/>
  <c r="G26" i="12" s="1"/>
  <c r="M26" i="12" s="1"/>
  <c r="I26" i="12"/>
  <c r="K26" i="12"/>
  <c r="O26" i="12"/>
  <c r="Q26" i="12"/>
  <c r="U26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3" i="12"/>
  <c r="G33" i="12" s="1"/>
  <c r="I33" i="12"/>
  <c r="I32" i="12" s="1"/>
  <c r="K33" i="12"/>
  <c r="O33" i="12"/>
  <c r="Q33" i="12"/>
  <c r="U33" i="12"/>
  <c r="F38" i="12"/>
  <c r="G38" i="12" s="1"/>
  <c r="M38" i="12" s="1"/>
  <c r="I38" i="12"/>
  <c r="K38" i="12"/>
  <c r="O38" i="12"/>
  <c r="Q38" i="12"/>
  <c r="U38" i="12"/>
  <c r="F43" i="12"/>
  <c r="G43" i="12" s="1"/>
  <c r="M43" i="12" s="1"/>
  <c r="I43" i="12"/>
  <c r="K43" i="12"/>
  <c r="O43" i="12"/>
  <c r="Q43" i="12"/>
  <c r="U43" i="12"/>
  <c r="F48" i="12"/>
  <c r="G48" i="12" s="1"/>
  <c r="M48" i="12" s="1"/>
  <c r="I48" i="12"/>
  <c r="K48" i="12"/>
  <c r="O48" i="12"/>
  <c r="Q48" i="12"/>
  <c r="U48" i="12"/>
  <c r="F58" i="12"/>
  <c r="G58" i="12" s="1"/>
  <c r="M58" i="12" s="1"/>
  <c r="I58" i="12"/>
  <c r="K58" i="12"/>
  <c r="O58" i="12"/>
  <c r="Q58" i="12"/>
  <c r="U58" i="12"/>
  <c r="F62" i="12"/>
  <c r="G62" i="12"/>
  <c r="I62" i="12"/>
  <c r="I61" i="12" s="1"/>
  <c r="K62" i="12"/>
  <c r="K61" i="12" s="1"/>
  <c r="O62" i="12"/>
  <c r="Q62" i="12"/>
  <c r="U62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1" i="12"/>
  <c r="G71" i="12" s="1"/>
  <c r="I71" i="12"/>
  <c r="I70" i="12" s="1"/>
  <c r="K71" i="12"/>
  <c r="K70" i="12" s="1"/>
  <c r="O71" i="12"/>
  <c r="O70" i="12" s="1"/>
  <c r="Q71" i="12"/>
  <c r="Q70" i="12" s="1"/>
  <c r="U71" i="12"/>
  <c r="U70" i="12" s="1"/>
  <c r="F76" i="12"/>
  <c r="G76" i="12"/>
  <c r="G75" i="12" s="1"/>
  <c r="I76" i="12"/>
  <c r="I75" i="12" s="1"/>
  <c r="K76" i="12"/>
  <c r="K75" i="12" s="1"/>
  <c r="O76" i="12"/>
  <c r="O75" i="12" s="1"/>
  <c r="Q76" i="12"/>
  <c r="Q75" i="12" s="1"/>
  <c r="U76" i="12"/>
  <c r="U75" i="12" s="1"/>
  <c r="F80" i="12"/>
  <c r="G80" i="12" s="1"/>
  <c r="I80" i="12"/>
  <c r="K80" i="12"/>
  <c r="O80" i="12"/>
  <c r="O79" i="12" s="1"/>
  <c r="Q80" i="12"/>
  <c r="U80" i="12"/>
  <c r="F81" i="12"/>
  <c r="G81" i="12" s="1"/>
  <c r="M81" i="12" s="1"/>
  <c r="I81" i="12"/>
  <c r="K81" i="12"/>
  <c r="O81" i="12"/>
  <c r="Q81" i="12"/>
  <c r="U81" i="12"/>
  <c r="F84" i="12"/>
  <c r="G84" i="12" s="1"/>
  <c r="M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90" i="12"/>
  <c r="G90" i="12" s="1"/>
  <c r="G89" i="12" s="1"/>
  <c r="I53" i="1" s="1"/>
  <c r="I90" i="12"/>
  <c r="I89" i="12" s="1"/>
  <c r="K90" i="12"/>
  <c r="K89" i="12" s="1"/>
  <c r="O90" i="12"/>
  <c r="O89" i="12" s="1"/>
  <c r="Q90" i="12"/>
  <c r="Q89" i="12" s="1"/>
  <c r="U90" i="12"/>
  <c r="U89" i="12" s="1"/>
  <c r="F92" i="12"/>
  <c r="G92" i="12" s="1"/>
  <c r="I92" i="12"/>
  <c r="K92" i="12"/>
  <c r="O92" i="12"/>
  <c r="Q92" i="12"/>
  <c r="U92" i="12"/>
  <c r="U91" i="12" s="1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6" i="12"/>
  <c r="G96" i="12"/>
  <c r="I96" i="12"/>
  <c r="K96" i="12"/>
  <c r="K95" i="12" s="1"/>
  <c r="O96" i="12"/>
  <c r="O95" i="12" s="1"/>
  <c r="Q96" i="12"/>
  <c r="Q95" i="12" s="1"/>
  <c r="U96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1" i="12"/>
  <c r="G101" i="12" s="1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5" i="12"/>
  <c r="G105" i="12" s="1"/>
  <c r="I105" i="12"/>
  <c r="I104" i="12" s="1"/>
  <c r="K105" i="12"/>
  <c r="K104" i="12" s="1"/>
  <c r="O105" i="12"/>
  <c r="Q105" i="12"/>
  <c r="U105" i="12"/>
  <c r="F114" i="12"/>
  <c r="G114" i="12" s="1"/>
  <c r="M114" i="12" s="1"/>
  <c r="I114" i="12"/>
  <c r="K114" i="12"/>
  <c r="O114" i="12"/>
  <c r="Q114" i="12"/>
  <c r="U114" i="12"/>
  <c r="F116" i="12"/>
  <c r="G116" i="12" s="1"/>
  <c r="M116" i="12" s="1"/>
  <c r="I116" i="12"/>
  <c r="K116" i="12"/>
  <c r="O116" i="12"/>
  <c r="Q116" i="12"/>
  <c r="U116" i="12"/>
  <c r="F120" i="12"/>
  <c r="G120" i="12" s="1"/>
  <c r="I120" i="12"/>
  <c r="K120" i="12"/>
  <c r="O120" i="12"/>
  <c r="Q120" i="12"/>
  <c r="U120" i="12"/>
  <c r="U119" i="12" s="1"/>
  <c r="F122" i="12"/>
  <c r="G122" i="12"/>
  <c r="M122" i="12" s="1"/>
  <c r="I122" i="12"/>
  <c r="K122" i="12"/>
  <c r="O122" i="12"/>
  <c r="Q122" i="12"/>
  <c r="U122" i="12"/>
  <c r="F125" i="12"/>
  <c r="G125" i="12" s="1"/>
  <c r="M125" i="12" s="1"/>
  <c r="M124" i="12" s="1"/>
  <c r="I125" i="12"/>
  <c r="I124" i="12" s="1"/>
  <c r="K125" i="12"/>
  <c r="O125" i="12"/>
  <c r="Q125" i="12"/>
  <c r="U125" i="12"/>
  <c r="F128" i="12"/>
  <c r="G128" i="12"/>
  <c r="M128" i="12" s="1"/>
  <c r="I128" i="12"/>
  <c r="K128" i="12"/>
  <c r="O128" i="12"/>
  <c r="Q128" i="12"/>
  <c r="U128" i="12"/>
  <c r="F132" i="12"/>
  <c r="G132" i="12" s="1"/>
  <c r="I132" i="12"/>
  <c r="K132" i="12"/>
  <c r="K131" i="12" s="1"/>
  <c r="O132" i="12"/>
  <c r="O131" i="12" s="1"/>
  <c r="Q132" i="12"/>
  <c r="Q131" i="12" s="1"/>
  <c r="U132" i="12"/>
  <c r="F135" i="12"/>
  <c r="G135" i="12" s="1"/>
  <c r="M135" i="12" s="1"/>
  <c r="I135" i="12"/>
  <c r="K135" i="12"/>
  <c r="O135" i="12"/>
  <c r="Q135" i="12"/>
  <c r="U135" i="12"/>
  <c r="F137" i="12"/>
  <c r="G137" i="12" s="1"/>
  <c r="M137" i="12" s="1"/>
  <c r="I137" i="12"/>
  <c r="K137" i="12"/>
  <c r="O137" i="12"/>
  <c r="Q137" i="12"/>
  <c r="U137" i="12"/>
  <c r="F139" i="12"/>
  <c r="G139" i="12"/>
  <c r="I139" i="12"/>
  <c r="I138" i="12" s="1"/>
  <c r="K139" i="12"/>
  <c r="O139" i="12"/>
  <c r="Q139" i="12"/>
  <c r="U139" i="12"/>
  <c r="U138" i="12" s="1"/>
  <c r="F140" i="12"/>
  <c r="G140" i="12"/>
  <c r="M140" i="12" s="1"/>
  <c r="I140" i="12"/>
  <c r="K140" i="12"/>
  <c r="O140" i="12"/>
  <c r="Q140" i="12"/>
  <c r="U140" i="12"/>
  <c r="F143" i="12"/>
  <c r="G143" i="12" s="1"/>
  <c r="M143" i="12" s="1"/>
  <c r="I143" i="12"/>
  <c r="K143" i="12"/>
  <c r="O143" i="12"/>
  <c r="Q143" i="12"/>
  <c r="U143" i="12"/>
  <c r="F147" i="12"/>
  <c r="G147" i="12" s="1"/>
  <c r="I147" i="12"/>
  <c r="I146" i="12" s="1"/>
  <c r="K147" i="12"/>
  <c r="O147" i="12"/>
  <c r="O146" i="12" s="1"/>
  <c r="Q147" i="12"/>
  <c r="Q146" i="12" s="1"/>
  <c r="U147" i="12"/>
  <c r="U146" i="12" s="1"/>
  <c r="F149" i="12"/>
  <c r="G149" i="12" s="1"/>
  <c r="M149" i="12" s="1"/>
  <c r="I149" i="12"/>
  <c r="K149" i="12"/>
  <c r="O149" i="12"/>
  <c r="Q149" i="12"/>
  <c r="U149" i="12"/>
  <c r="F151" i="12"/>
  <c r="G151" i="12"/>
  <c r="I151" i="12"/>
  <c r="K151" i="12"/>
  <c r="O151" i="12"/>
  <c r="Q151" i="12"/>
  <c r="U151" i="12"/>
  <c r="F152" i="12"/>
  <c r="G152" i="12"/>
  <c r="M152" i="12" s="1"/>
  <c r="I152" i="12"/>
  <c r="K152" i="12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5" i="12"/>
  <c r="G155" i="12"/>
  <c r="I155" i="12"/>
  <c r="K155" i="12"/>
  <c r="M155" i="12"/>
  <c r="O155" i="12"/>
  <c r="Q155" i="12"/>
  <c r="U155" i="12"/>
  <c r="F156" i="12"/>
  <c r="G156" i="12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61" i="12"/>
  <c r="G161" i="12" s="1"/>
  <c r="M161" i="12" s="1"/>
  <c r="I161" i="12"/>
  <c r="K161" i="12"/>
  <c r="O161" i="12"/>
  <c r="Q161" i="12"/>
  <c r="U161" i="12"/>
  <c r="F163" i="12"/>
  <c r="G163" i="12" s="1"/>
  <c r="I163" i="12"/>
  <c r="I162" i="12" s="1"/>
  <c r="K163" i="12"/>
  <c r="O163" i="12"/>
  <c r="Q163" i="12"/>
  <c r="U163" i="12"/>
  <c r="F165" i="12"/>
  <c r="G165" i="12" s="1"/>
  <c r="M165" i="12" s="1"/>
  <c r="I165" i="12"/>
  <c r="K165" i="12"/>
  <c r="O165" i="12"/>
  <c r="Q165" i="12"/>
  <c r="U165" i="12"/>
  <c r="F167" i="12"/>
  <c r="G167" i="12" s="1"/>
  <c r="M167" i="12" s="1"/>
  <c r="I167" i="12"/>
  <c r="K167" i="12"/>
  <c r="O167" i="12"/>
  <c r="Q167" i="12"/>
  <c r="U167" i="12"/>
  <c r="F169" i="12"/>
  <c r="G169" i="12" s="1"/>
  <c r="M169" i="12" s="1"/>
  <c r="I169" i="12"/>
  <c r="K169" i="12"/>
  <c r="O169" i="12"/>
  <c r="Q169" i="12"/>
  <c r="U169" i="12"/>
  <c r="F173" i="12"/>
  <c r="G173" i="12" s="1"/>
  <c r="M173" i="12" s="1"/>
  <c r="I173" i="12"/>
  <c r="K173" i="12"/>
  <c r="O173" i="12"/>
  <c r="Q173" i="12"/>
  <c r="U173" i="12"/>
  <c r="F175" i="12"/>
  <c r="G175" i="12"/>
  <c r="I175" i="12"/>
  <c r="I174" i="12" s="1"/>
  <c r="K175" i="12"/>
  <c r="K174" i="12" s="1"/>
  <c r="O175" i="12"/>
  <c r="Q175" i="12"/>
  <c r="U175" i="12"/>
  <c r="F177" i="12"/>
  <c r="G177" i="12" s="1"/>
  <c r="M177" i="12" s="1"/>
  <c r="I177" i="12"/>
  <c r="K177" i="12"/>
  <c r="O177" i="12"/>
  <c r="Q177" i="12"/>
  <c r="U177" i="12"/>
  <c r="F179" i="12"/>
  <c r="G179" i="12"/>
  <c r="M179" i="12" s="1"/>
  <c r="I179" i="12"/>
  <c r="K179" i="12"/>
  <c r="O179" i="12"/>
  <c r="Q179" i="12"/>
  <c r="U179" i="12"/>
  <c r="F180" i="12"/>
  <c r="G180" i="12"/>
  <c r="M180" i="12" s="1"/>
  <c r="I180" i="12"/>
  <c r="K180" i="12"/>
  <c r="O180" i="12"/>
  <c r="Q180" i="12"/>
  <c r="U180" i="12"/>
  <c r="F182" i="12"/>
  <c r="G182" i="12" s="1"/>
  <c r="I182" i="12"/>
  <c r="K182" i="12"/>
  <c r="O182" i="12"/>
  <c r="Q182" i="12"/>
  <c r="U182" i="12"/>
  <c r="F183" i="12"/>
  <c r="G183" i="12" s="1"/>
  <c r="M183" i="12" s="1"/>
  <c r="I183" i="12"/>
  <c r="K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5" i="12"/>
  <c r="G185" i="12" s="1"/>
  <c r="M185" i="12" s="1"/>
  <c r="I185" i="12"/>
  <c r="K185" i="12"/>
  <c r="O185" i="12"/>
  <c r="Q185" i="12"/>
  <c r="U185" i="12"/>
  <c r="F187" i="12"/>
  <c r="G187" i="12" s="1"/>
  <c r="G186" i="12" s="1"/>
  <c r="I66" i="1" s="1"/>
  <c r="I19" i="1" s="1"/>
  <c r="I187" i="12"/>
  <c r="K187" i="12"/>
  <c r="O187" i="12"/>
  <c r="Q187" i="12"/>
  <c r="Q186" i="12" s="1"/>
  <c r="U187" i="12"/>
  <c r="U186" i="12" s="1"/>
  <c r="F190" i="12"/>
  <c r="G190" i="12" s="1"/>
  <c r="M190" i="12" s="1"/>
  <c r="I190" i="12"/>
  <c r="K190" i="12"/>
  <c r="O190" i="12"/>
  <c r="Q190" i="12"/>
  <c r="U190" i="12"/>
  <c r="F191" i="12"/>
  <c r="G191" i="12"/>
  <c r="M191" i="12" s="1"/>
  <c r="I191" i="12"/>
  <c r="K191" i="12"/>
  <c r="O191" i="12"/>
  <c r="Q191" i="12"/>
  <c r="U191" i="12"/>
  <c r="F192" i="12"/>
  <c r="G192" i="12"/>
  <c r="M192" i="12" s="1"/>
  <c r="I192" i="12"/>
  <c r="K192" i="12"/>
  <c r="O192" i="12"/>
  <c r="Q192" i="12"/>
  <c r="U192" i="12"/>
  <c r="F193" i="12"/>
  <c r="G193" i="12"/>
  <c r="M193" i="12" s="1"/>
  <c r="I193" i="12"/>
  <c r="K193" i="12"/>
  <c r="O193" i="12"/>
  <c r="Q193" i="12"/>
  <c r="U193" i="12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195" i="12"/>
  <c r="G39" i="1" s="1"/>
  <c r="G40" i="1" s="1"/>
  <c r="G25" i="1" s="1"/>
  <c r="G26" i="1" s="1"/>
  <c r="F40" i="1"/>
  <c r="G23" i="1" s="1"/>
  <c r="Q79" i="12"/>
  <c r="G174" i="12"/>
  <c r="I64" i="1" s="1"/>
  <c r="O186" i="12"/>
  <c r="Q181" i="12"/>
  <c r="U150" i="12"/>
  <c r="K146" i="12"/>
  <c r="I131" i="12"/>
  <c r="Q119" i="12"/>
  <c r="I95" i="12"/>
  <c r="Q91" i="12"/>
  <c r="I79" i="12"/>
  <c r="O8" i="12"/>
  <c r="G138" i="12"/>
  <c r="I60" i="1" s="1"/>
  <c r="U181" i="12"/>
  <c r="K79" i="12"/>
  <c r="K186" i="12"/>
  <c r="O181" i="12"/>
  <c r="U162" i="12"/>
  <c r="Q150" i="12"/>
  <c r="G95" i="12"/>
  <c r="I55" i="1" s="1"/>
  <c r="O91" i="12"/>
  <c r="U32" i="12"/>
  <c r="K8" i="12"/>
  <c r="U8" i="12"/>
  <c r="Q8" i="12"/>
  <c r="I186" i="12"/>
  <c r="K181" i="12"/>
  <c r="U174" i="12"/>
  <c r="Q162" i="12"/>
  <c r="O150" i="12"/>
  <c r="Q138" i="12"/>
  <c r="Q124" i="12"/>
  <c r="U104" i="12"/>
  <c r="K91" i="12"/>
  <c r="U61" i="12"/>
  <c r="Q32" i="12"/>
  <c r="I8" i="12"/>
  <c r="G61" i="12"/>
  <c r="I49" i="1" s="1"/>
  <c r="I181" i="12"/>
  <c r="Q174" i="12"/>
  <c r="O162" i="12"/>
  <c r="K150" i="12"/>
  <c r="O138" i="12"/>
  <c r="I119" i="12"/>
  <c r="Q104" i="12"/>
  <c r="I91" i="12"/>
  <c r="Q61" i="12"/>
  <c r="O32" i="12"/>
  <c r="O174" i="12"/>
  <c r="K162" i="12"/>
  <c r="I150" i="12"/>
  <c r="K138" i="12"/>
  <c r="U131" i="12"/>
  <c r="O104" i="12"/>
  <c r="U95" i="12"/>
  <c r="U79" i="12"/>
  <c r="O61" i="12"/>
  <c r="K32" i="12"/>
  <c r="G24" i="1"/>
  <c r="G29" i="1" s="1"/>
  <c r="G28" i="1"/>
  <c r="M182" i="12"/>
  <c r="M181" i="12" s="1"/>
  <c r="G181" i="12"/>
  <c r="I65" i="1" s="1"/>
  <c r="I20" i="1" s="1"/>
  <c r="G150" i="12"/>
  <c r="I62" i="1" s="1"/>
  <c r="M132" i="12"/>
  <c r="M131" i="12" s="1"/>
  <c r="G131" i="12"/>
  <c r="I59" i="1" s="1"/>
  <c r="M163" i="12"/>
  <c r="M162" i="12" s="1"/>
  <c r="G162" i="12"/>
  <c r="I63" i="1" s="1"/>
  <c r="M147" i="12"/>
  <c r="M146" i="12" s="1"/>
  <c r="G146" i="12"/>
  <c r="I61" i="1" s="1"/>
  <c r="M187" i="12"/>
  <c r="M186" i="12" s="1"/>
  <c r="M175" i="12"/>
  <c r="M174" i="12" s="1"/>
  <c r="M151" i="12"/>
  <c r="M150" i="12" s="1"/>
  <c r="M139" i="12"/>
  <c r="M138" i="12" s="1"/>
  <c r="O119" i="12"/>
  <c r="M105" i="12"/>
  <c r="M104" i="12" s="1"/>
  <c r="G104" i="12"/>
  <c r="I56" i="1" s="1"/>
  <c r="M80" i="12"/>
  <c r="M79" i="12" s="1"/>
  <c r="G79" i="12"/>
  <c r="I52" i="1" s="1"/>
  <c r="U124" i="12"/>
  <c r="O124" i="12"/>
  <c r="K124" i="12"/>
  <c r="G124" i="12"/>
  <c r="I58" i="1" s="1"/>
  <c r="I17" i="1" s="1"/>
  <c r="K119" i="12"/>
  <c r="G119" i="12"/>
  <c r="I57" i="1" s="1"/>
  <c r="M92" i="12"/>
  <c r="M91" i="12" s="1"/>
  <c r="G91" i="12"/>
  <c r="I54" i="1" s="1"/>
  <c r="M71" i="12"/>
  <c r="M70" i="12" s="1"/>
  <c r="G70" i="12"/>
  <c r="I50" i="1" s="1"/>
  <c r="M33" i="12"/>
  <c r="M32" i="12" s="1"/>
  <c r="G32" i="12"/>
  <c r="I48" i="1" s="1"/>
  <c r="M120" i="12"/>
  <c r="M119" i="12" s="1"/>
  <c r="M96" i="12"/>
  <c r="M95" i="12" s="1"/>
  <c r="M90" i="12"/>
  <c r="M89" i="12" s="1"/>
  <c r="M76" i="12"/>
  <c r="M75" i="12" s="1"/>
  <c r="M62" i="12"/>
  <c r="M61" i="12" s="1"/>
  <c r="M9" i="12"/>
  <c r="M8" i="12" s="1"/>
  <c r="H39" i="1" l="1"/>
  <c r="G195" i="12"/>
  <c r="I47" i="1"/>
  <c r="I67" i="1" l="1"/>
  <c r="I16" i="1"/>
  <c r="I21" i="1" s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<sst xmlns="http://schemas.openxmlformats.org/spreadsheetml/2006/main" count="748" uniqueCount="372">
  <si>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</si>
  <si>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</si>
  <si>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</si>
  <si>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</si>
  <si>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</si>
  <si>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</si>
  <si>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</si>
  <si>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</si>
  <si>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</si>
  <si>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</si>
  <si>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</si>
  <si>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</si>
  <si>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</si>
  <si>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</si>
  <si>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</si>
  <si>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</si>
  <si>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</si>
  <si>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</si>
  <si>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</si>
  <si>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</si>
  <si>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</si>
  <si>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</si>
  <si>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</si>
  <si>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</si>
  <si>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</si>
  <si>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</si>
  <si>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</si>
  <si>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</si>
  <si>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</si>
  <si>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</si>
  <si>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</si>
  <si>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</si>
  <si>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</si>
  <si>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</si>
  <si>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</si>
  <si>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</si>
  <si>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</si>
  <si>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</si>
  <si>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</si>
  <si>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</si>
  <si>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</si>
  <si>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Parc.č. 623, k.ú. Loučky nad Odrou</t>
  </si>
  <si>
    <t>Rozpočet:</t>
  </si>
  <si>
    <t>Misto</t>
  </si>
  <si>
    <t>ŘEŠENÍ VLHKOSTI SPODNÍ STAVBY, MŠ ODRY – LOUČKY</t>
  </si>
  <si>
    <t>Město Odry</t>
  </si>
  <si>
    <t>Masarykovo náměstí 16/25</t>
  </si>
  <si>
    <t>Odry</t>
  </si>
  <si>
    <t>74235</t>
  </si>
  <si>
    <t>00298221</t>
  </si>
  <si>
    <t>CZ00298221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</si>
  <si>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</si>
  <si>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</si>
  <si>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</si>
  <si>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</si>
  <si>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</si>
  <si>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</si>
  <si>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</si>
  <si>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</si>
  <si>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</si>
  <si>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</si>
  <si>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</si>
  <si>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</si>
  <si>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</si>
  <si>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</si>
  <si>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</si>
  <si>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</si>
  <si>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</si>
  <si>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8</t>
  </si>
  <si>
    <t>Trubní vedení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</si>
  <si>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</si>
  <si>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</si>
  <si>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</si>
  <si>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</si>
  <si>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</si>
  <si>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</si>
  <si>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</si>
  <si>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</si>
  <si>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</si>
  <si>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</si>
  <si>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</si>
  <si>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</si>
  <si>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731</t>
  </si>
  <si>
    <t>Kotelny</t>
  </si>
  <si>
    <t>736</t>
  </si>
  <si>
    <t>Podlahove vytapeni</t>
  </si>
  <si>
    <t>771</t>
  </si>
  <si>
    <t>Podlahy z dlaždic a obklady</t>
  </si>
  <si>
    <t>776</t>
  </si>
  <si>
    <t>Podlahy povlakové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</si>
  <si>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</si>
  <si>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</si>
  <si>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</si>
  <si>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</si>
  <si>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</si>
  <si>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</si>
  <si>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</si>
  <si>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</si>
  <si>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</si>
  <si>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</si>
  <si>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</si>
  <si>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</si>
  <si>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</si>
  <si>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</si>
  <si>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</si>
  <si>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</si>
  <si>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</si>
  <si>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</si>
  <si>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</si>
  <si>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</si>
  <si>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</si>
  <si>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</si>
  <si>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</si>
  <si>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</si>
  <si>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</si>
  <si>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</si>
  <si>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</si>
  <si>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</si>
  <si>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</si>
  <si>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</si>
  <si>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</si>
  <si>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</si>
  <si>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</si>
  <si>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</si>
  <si>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</si>
  <si>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stávající okapový chodník:</t>
  </si>
  <si>
    <t>VV</t>
  </si>
  <si>
    <t>0,5*(3,85+0,745+2,695+1,705+0,9+2,235+5,72+8,485+10,751+8,56+8,34+11,21-0,5+1,245+1,005+0,795)</t>
  </si>
  <si>
    <t>113204111R00</t>
  </si>
  <si>
    <t>Vytrhání obrubníků zahradních</t>
  </si>
  <si>
    <t>m</t>
  </si>
  <si>
    <t>(3,85+0,745+2,695+1,705+0,9+2,235+5,72+8,485+10,751+8,56+8,34+11,21-0,5+1,245+1,005+0,795)</t>
  </si>
  <si>
    <t>139600012RBD</t>
  </si>
  <si>
    <t>Ruční výkop v hornině 3, hloubka do 1 m, odvoz do 15 km</t>
  </si>
  <si>
    <t>m3</t>
  </si>
  <si>
    <t>35,8705*0,45</t>
  </si>
  <si>
    <t>139700010RAD</t>
  </si>
  <si>
    <t>Vykopávka v uzavřeném prostoru v hornině 1-4, vynesení výkopku, odvoz 15 km, uložení na skládku</t>
  </si>
  <si>
    <t>POL2_0</t>
  </si>
  <si>
    <t>(0,35)*(8,05+35,15+62,34+63,15)</t>
  </si>
  <si>
    <t>199000002R00</t>
  </si>
  <si>
    <t>Poplatek za skládku horniny 1- 4, č. dle katal. odpadů 17 05 04</t>
  </si>
  <si>
    <t>16,142+59,042</t>
  </si>
  <si>
    <t>215901101RT5</t>
  </si>
  <si>
    <t>Zhutnění podloží z hornin nesoudržných do 92% PS, vibrační deskou</t>
  </si>
  <si>
    <t>271531113R00</t>
  </si>
  <si>
    <t>Polštář základu z kameniva hr. drceného 16-32 mm</t>
  </si>
  <si>
    <t>podsyp pod desku:</t>
  </si>
  <si>
    <t>0,2*149,69</t>
  </si>
  <si>
    <t>167101251R00</t>
  </si>
  <si>
    <t>Nakládání výkopku z hor. 5 ÷ 7 - ručně</t>
  </si>
  <si>
    <t>ruční přemístění dodávky kameniva pro podsyp:</t>
  </si>
  <si>
    <t>29,938</t>
  </si>
  <si>
    <t>162201253R00</t>
  </si>
  <si>
    <t>Vodorovné přemíst.výkopku, kolečko hor.5-7, do 10m</t>
  </si>
  <si>
    <t>162201260R00</t>
  </si>
  <si>
    <t>Příplatek za dalších 10 m,kolečko výkop. z hor.5-7</t>
  </si>
  <si>
    <t>29,938*3</t>
  </si>
  <si>
    <t>319300012RT1</t>
  </si>
  <si>
    <t>Dodatečné vlož.izolace podřez.stroj,fólie,do 450mm, cihelné zdivo tloušťky 450 mm</t>
  </si>
  <si>
    <t>včetně všech spojených prací jako např. klínování, výplň spár, apod. - viz. rozbor položky RTS:</t>
  </si>
  <si>
    <t>včetně izolantu s páskem pro napojení na vodorov. HI z asf. pasů:</t>
  </si>
  <si>
    <t>včetně případné injektáže v místech s výskytem ING sítí / rozvodech technologií:</t>
  </si>
  <si>
    <t>4,865+2,915+3,365+0,345+4,07+3,935+2,185+3,01</t>
  </si>
  <si>
    <t>319300013RT1</t>
  </si>
  <si>
    <t>Dodatečné vlož.izolace podřez.stroj,fólie,do 600mm, cihelné zdivo tloušťky 600 mm</t>
  </si>
  <si>
    <t>9,1*2+1,255+5,05+10,5+6,943</t>
  </si>
  <si>
    <t>319300014RT1</t>
  </si>
  <si>
    <t>Dodatečné vlož.izolace podřez.stroj,fólie,do 900mm, cihelné zdivo tloušťky 90 cm</t>
  </si>
  <si>
    <t>10,5+18,885*2+1,45+2,36+8,134</t>
  </si>
  <si>
    <t>380932115R00</t>
  </si>
  <si>
    <t>Vlepení výztuže D 12 mm do vrtu v betonu 2složkovou epoxidovou hmotou</t>
  </si>
  <si>
    <t>spojení nové monolit desky se stávajícím základem á 1,0 m, hl. vrtu 250 mm:</t>
  </si>
  <si>
    <t>20*0,25</t>
  </si>
  <si>
    <t>25*0,25</t>
  </si>
  <si>
    <t>22*0,25</t>
  </si>
  <si>
    <t>36*0,25</t>
  </si>
  <si>
    <t>39*0,25</t>
  </si>
  <si>
    <t>15*0,25</t>
  </si>
  <si>
    <t>21*0,25</t>
  </si>
  <si>
    <t>13285296R</t>
  </si>
  <si>
    <t>Tyč žebírková pro betonářskou výztuž B500B, d 12 mm</t>
  </si>
  <si>
    <t>t</t>
  </si>
  <si>
    <t>POL3_0</t>
  </si>
  <si>
    <t>výztuž délky 500 mm (250 mm do vrtu + 250 mm do nové desky):</t>
  </si>
  <si>
    <t>50,75*2*0,888*1,1/1000</t>
  </si>
  <si>
    <t>602011199R00</t>
  </si>
  <si>
    <t>Penetrace na stěnách velmi savých podkladů</t>
  </si>
  <si>
    <t>viz. otlučení omítek:</t>
  </si>
  <si>
    <t>208,674</t>
  </si>
  <si>
    <t>602011126R00</t>
  </si>
  <si>
    <t>Omítka na stěnách podkladní vápenocementová sanační ručně, tl. 20 mm</t>
  </si>
  <si>
    <t>602011105R00</t>
  </si>
  <si>
    <t>Postřik na stěnách sanační, ručně</t>
  </si>
  <si>
    <t>602011121RT3</t>
  </si>
  <si>
    <t>Omítka na stěnách jádrová cementová sanační, ručně, tloušťka vrstvy 25 mm</t>
  </si>
  <si>
    <t>602011151RT0</t>
  </si>
  <si>
    <t>Omítka na stěnách štuková vápenocementová sanační, ručně, tloušťka vrstvy 2,5 mm</t>
  </si>
  <si>
    <t>622412212R00</t>
  </si>
  <si>
    <t xml:space="preserve">Nátěr stěn, silikátový </t>
  </si>
  <si>
    <t>610991111R00</t>
  </si>
  <si>
    <t>Zakrývání výplní vnitřních otvorů</t>
  </si>
  <si>
    <t>1,9*(1,155*4+1,1+1,29*2+1,13)</t>
  </si>
  <si>
    <t>1,1*1,1+1,795*2,625*2</t>
  </si>
  <si>
    <t>2*2,01*(0,88*7+0,98*3)</t>
  </si>
  <si>
    <t>622325525RU1</t>
  </si>
  <si>
    <t>Zateplovací systém, sokl, XPS tl. 160 mm, s omítkou mozaikovou</t>
  </si>
  <si>
    <t>viz. odstranění soklu:</t>
  </si>
  <si>
    <t>30,077</t>
  </si>
  <si>
    <t>639570010RA0</t>
  </si>
  <si>
    <t>Okapový chodník kolem budovy z kačírku, šířky do 0,5 m - viz. skladba S03</t>
  </si>
  <si>
    <t>631315621RM1</t>
  </si>
  <si>
    <t>Mazanina betonová tl. 12 - 24 cm C 20/25, z betonu prostého</t>
  </si>
  <si>
    <t>podkladní beton:</t>
  </si>
  <si>
    <t>149,69*0,15</t>
  </si>
  <si>
    <t>631361921RT5</t>
  </si>
  <si>
    <t>Výztuž mazanin svařovanou sítí, drát d 6,0 mm, oko 150 x 150 mm</t>
  </si>
  <si>
    <t>149,69*1,2*2*3,03/1000</t>
  </si>
  <si>
    <t>632443211R00</t>
  </si>
  <si>
    <t>Potěr litý cementový, plochy do 100 m2, tl. 50 mm</t>
  </si>
  <si>
    <t>632443212R00</t>
  </si>
  <si>
    <t>Potěr litý cementový, do 100 m2, přípl. zkd 5 mm</t>
  </si>
  <si>
    <t>149,69*2</t>
  </si>
  <si>
    <t>892855111R00</t>
  </si>
  <si>
    <t>Kontrola kanalizace TV kamerou do 15 m</t>
  </si>
  <si>
    <t>úsek</t>
  </si>
  <si>
    <t>952901111R00</t>
  </si>
  <si>
    <t>Vyčištění budov o výšce podlaží do 4 m</t>
  </si>
  <si>
    <t>953922112R00</t>
  </si>
  <si>
    <t>Montáž tvarovky větrací - vnější</t>
  </si>
  <si>
    <t>kus</t>
  </si>
  <si>
    <t>42972805R</t>
  </si>
  <si>
    <t>Mřížka čtyřhranná větrací 200 x 200 mm</t>
  </si>
  <si>
    <t>965081713R00</t>
  </si>
  <si>
    <t>Bourání dlažeb keramických tl.10 mm, nad 1 m2</t>
  </si>
  <si>
    <t>965042141RT3</t>
  </si>
  <si>
    <t>Bourání mazanin betonových tl. 10 cm, nad 4 m2, pneumat. kladivo, tl. mazaniny 5 - 8 cm</t>
  </si>
  <si>
    <t>0,05*(8,05+35,15+62,34+63,15)</t>
  </si>
  <si>
    <t>965042241RT4</t>
  </si>
  <si>
    <t>Bourání mazanin betonových tl. nad 10 cm, nad 4 m2, pneumat. kladivo, tl. mazaniny 10 - 15 cm</t>
  </si>
  <si>
    <t>0,12*(8,05+35,15+62,34+63,15)</t>
  </si>
  <si>
    <t>965049112R00</t>
  </si>
  <si>
    <t>Příplatek, bourání mazanin se svař.síťí nad 10 cm</t>
  </si>
  <si>
    <t>965031131R00</t>
  </si>
  <si>
    <t>Bourání podlah z cihel naplocho, plochy nad 1 m2</t>
  </si>
  <si>
    <t>(6,05+28,15+57,34+58,15)</t>
  </si>
  <si>
    <t>978013191R00</t>
  </si>
  <si>
    <t>Otlučení omítek vnitřních stěn v rozsahu do 100 %</t>
  </si>
  <si>
    <t>1,5*(2,185*2+4,28*2-0,88-1,29)+1,29*0,64</t>
  </si>
  <si>
    <t>1,5*(5,22*2+3,95*2-0,98-0,88*2-1,29+0,4*2)+1,29*0,64</t>
  </si>
  <si>
    <t>1,5*(4,85*2+7,715*2-0,98-0,88-1,155*2-1,13+0,4*2+0,25*2)+1,155*0,7*2+1,13*0,65</t>
  </si>
  <si>
    <t>1,5*(3,935*4+2,52*2+3,95*2-0,98-0,88*2-1,1*2+0,4*2)+1,1*(0,7+0,97)</t>
  </si>
  <si>
    <t>1,5*(4,865*4+2,915*2+3,365*2-0,88*3-1,155*2+0,25*2+0,4*2)+1,155*0,7*2</t>
  </si>
  <si>
    <t>1,5*(2,94*2+6,16*2-0,98*2-0,85-1-0,9)</t>
  </si>
  <si>
    <t>1,5*(1,255*2+3,25*2-0,85)</t>
  </si>
  <si>
    <t>1,5*(4,15*2+2,94*2-1,795-0,9+0,55*2)</t>
  </si>
  <si>
    <t>978043308R00</t>
  </si>
  <si>
    <t>Odstranění KZS XPS tl. 70 mm s mozaikovou omítkou</t>
  </si>
  <si>
    <t>0,55*(3,95+7,915+0,575+10,5+19,575+10,5+0,2*4+2,665-1,795)</t>
  </si>
  <si>
    <t>622904121R00</t>
  </si>
  <si>
    <t>Ruční čištění ocelovým kartáčem</t>
  </si>
  <si>
    <t>očištění podkladu:</t>
  </si>
  <si>
    <t>208,674+30,077</t>
  </si>
  <si>
    <t>999281145R00</t>
  </si>
  <si>
    <t>Přesun hmot pro opravy a údržbu do v. 6 m, nošením</t>
  </si>
  <si>
    <t>0,95+14,881+0,003+0,546+0,009+23,694+1,161</t>
  </si>
  <si>
    <t>999281105R00</t>
  </si>
  <si>
    <t>Přesun hmot pro opravy a údržbu do výšky 6 m</t>
  </si>
  <si>
    <t>101,506-(23,694+1,161)</t>
  </si>
  <si>
    <t>711140031RAB</t>
  </si>
  <si>
    <t>Izolace proti vodě vodorovná přitavená, 2x, AE,Elastek 40 spec.mineral,Glastek 40 spec.mineral</t>
  </si>
  <si>
    <t>dotčená podlahová plocha:</t>
  </si>
  <si>
    <t>149,69</t>
  </si>
  <si>
    <t>711150031RAB</t>
  </si>
  <si>
    <t>Izolace proti vodě svislá přitavená, 2x, AE,Elastek 40 spec.mineral,Glastek 40 spec.mineral</t>
  </si>
  <si>
    <t>viz. sokl:</t>
  </si>
  <si>
    <t>713121111RT1</t>
  </si>
  <si>
    <t>Montáž tepelné izolace podlah na sucho, jednovrstvá, materiál ve specifikaci</t>
  </si>
  <si>
    <t>1. vrstva podlahové TI - tl. 60 mm - druhá vrstva součástí podlahového vytápění:</t>
  </si>
  <si>
    <t>28375705R</t>
  </si>
  <si>
    <t>Deska izolační stabilizovaná EPS 150 1000 x 500 mm</t>
  </si>
  <si>
    <t>149,69*0,06*1,05</t>
  </si>
  <si>
    <t>998713101R00</t>
  </si>
  <si>
    <t>Přesun hmot pro izolace tepelné, výšky do 6 m</t>
  </si>
  <si>
    <t>731200825AA</t>
  </si>
  <si>
    <t>Demontáž kotle ocel.,kapal./plyn, do 40 kW, vč. odvozu a likvidace</t>
  </si>
  <si>
    <t>731249126AA</t>
  </si>
  <si>
    <t>Montáž kotle ocel.teplov.,kapalina/plyn do 52 kW</t>
  </si>
  <si>
    <t>soubor</t>
  </si>
  <si>
    <t>včetně D+M potřebného příslušenství, jako např. tlakoměr, kohouty, separátor nečistot, apod.</t>
  </si>
  <si>
    <t>POP</t>
  </si>
  <si>
    <t>včetně zprovoznění a revize</t>
  </si>
  <si>
    <t>48417400</t>
  </si>
  <si>
    <t>Kotel s integrovaným zásobníkem TV (55L), výkon 3,4 - 37,0 kW - včetně příslušenství</t>
  </si>
  <si>
    <t>referenční výrobek THERM 35 KDZ 5</t>
  </si>
  <si>
    <t>příslušenství termostat, apod.</t>
  </si>
  <si>
    <t>736110002RT1</t>
  </si>
  <si>
    <t>Podlahové vytápění, na extrudovaný polystyrén</t>
  </si>
  <si>
    <t>Pokládka tepelné izolace (tl. 60 mm dle rozboru položky), upevnění dilatačního pásku, pokládka systémové desky (vodicích lišt, Kari sítě), pokládka trubek, montáž a dodávka skříně, montáž a dodávka rozdělovače, napojení trubek na rozdělovač, výplach topných okruhů, naplnění, odvzdušnění. Včetně všech potřebných dodávek.</t>
  </si>
  <si>
    <t>998736101R00</t>
  </si>
  <si>
    <t>Přesun hmot pro podlahové vytápění, výšky do 6 m</t>
  </si>
  <si>
    <t>771101101R00</t>
  </si>
  <si>
    <t>Vysávání podlah prům.vysavačem pro pokládku dlažby</t>
  </si>
  <si>
    <t>771101210R00</t>
  </si>
  <si>
    <t>Penetrace podkladu pod dlažby</t>
  </si>
  <si>
    <t>771475014R00</t>
  </si>
  <si>
    <t>Obklad soklíků keram.rovných, tmel,výška 10 cm</t>
  </si>
  <si>
    <t>1,255*2+3,25*2-0,85</t>
  </si>
  <si>
    <t>771479001R00</t>
  </si>
  <si>
    <t>Řezání dlaždic keramických pro soklíky</t>
  </si>
  <si>
    <t>771575111R00</t>
  </si>
  <si>
    <t>Montáž podlah keram.,hladké, tmel, do 45x45 cm</t>
  </si>
  <si>
    <t>771579793R00</t>
  </si>
  <si>
    <t>Příplatek za spárovací hmotu - plošně,keram.dlažba</t>
  </si>
  <si>
    <t>597820301R</t>
  </si>
  <si>
    <t>Dlaždice keramická do 450 x 450 x 10 mm, dle výběru investora</t>
  </si>
  <si>
    <t>6,05*1,1</t>
  </si>
  <si>
    <t>8,16*0,1*1,3</t>
  </si>
  <si>
    <t>998771101R00</t>
  </si>
  <si>
    <t>Přesun hmot pro podlahy z dlaždic, výšky do 6 m</t>
  </si>
  <si>
    <t>776511810RT3</t>
  </si>
  <si>
    <t>Odstranění PVC a koberců lepených bez podložky, z ploch do 10 m2</t>
  </si>
  <si>
    <t>8,88+9,92+9,35</t>
  </si>
  <si>
    <t>776511810RT2</t>
  </si>
  <si>
    <t>Odstranění PVC a koberců lepených bez podložky, z ploch 10 - 20 m2</t>
  </si>
  <si>
    <t>10,33+16,71+14,38+15,92</t>
  </si>
  <si>
    <t>776511810RT1</t>
  </si>
  <si>
    <t>Odstranění PVC a koberců lepených bez podložky, z ploch nad 20 m2</t>
  </si>
  <si>
    <t>21,12+37,03</t>
  </si>
  <si>
    <t>776520110RAC</t>
  </si>
  <si>
    <t>Podlaha povlaková z PVC pásů, soklík, stěrka, podlahovina tl. 2,5 mm - dle výběru investora</t>
  </si>
  <si>
    <t>Vysátí nečistot z podkladu, penetrace, samonivelační stěrka, broušení, vysátí prachu, nalepení podlahoviny, svaření švů, podlahový soklík z PVC.</t>
  </si>
  <si>
    <t>Včetně všech dodávek - podlahovina dle výběru investora</t>
  </si>
  <si>
    <t>149,69-37,03-6,05</t>
  </si>
  <si>
    <t>776570020RAB</t>
  </si>
  <si>
    <t>Podlaha povlaková textilní lepená, soklík, koberec zátěžový - dle výběru investora</t>
  </si>
  <si>
    <t>979100014RA0</t>
  </si>
  <si>
    <t>Odvoz suti a vyb.hmot do 15 km, vnitrost. 25 m</t>
  </si>
  <si>
    <t>97,108+0,494+0,144</t>
  </si>
  <si>
    <t>979999999R00</t>
  </si>
  <si>
    <t>Poplatek za recyklaci suť do 10 % příměsí (skup.170107)</t>
  </si>
  <si>
    <t>13,142+74,367+9,599</t>
  </si>
  <si>
    <t>979990141R00</t>
  </si>
  <si>
    <t>Poplatek za uložení suti - polystyren+omítka, skupina odpadu 170604</t>
  </si>
  <si>
    <t>979990181R00</t>
  </si>
  <si>
    <t>Poplatek za uložení suti - PVC podlahová krytina, skupina odpadu 200307</t>
  </si>
  <si>
    <t>ON01</t>
  </si>
  <si>
    <t>Demontáž, uložení a zpětná montáž části oplocení, včetně sloupku</t>
  </si>
  <si>
    <t>kompl</t>
  </si>
  <si>
    <t>ON02</t>
  </si>
  <si>
    <t>Vyklizení objektu - 1.NP</t>
  </si>
  <si>
    <t>953752111URS</t>
  </si>
  <si>
    <t>Vyvložkování stávajícího komínového tělesa, keramickými vložkami D do 160 mm v 3 m</t>
  </si>
  <si>
    <t>953752121URS</t>
  </si>
  <si>
    <t>Příplatek k vyvložkování komínového tělesa, keramickými vložkami D do 160 mm ZKD 1m výšky</t>
  </si>
  <si>
    <t>005111021R</t>
  </si>
  <si>
    <t>Vytyčení inženýrských sítí</t>
  </si>
  <si>
    <t>Soubor</t>
  </si>
  <si>
    <t>před zahájením prací:</t>
  </si>
  <si>
    <t>005121020R</t>
  </si>
  <si>
    <t xml:space="preserve">Zařízení staveniště </t>
  </si>
  <si>
    <t>005124010R</t>
  </si>
  <si>
    <t>Koordinační činnost</t>
  </si>
  <si>
    <t>005211010R</t>
  </si>
  <si>
    <t>Předání a převzetí staveniště</t>
  </si>
  <si>
    <t>005241010R</t>
  </si>
  <si>
    <t>Dokumentace skutečného provedení, předávací dokumentace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</si>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</sst>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4" borderId="39" xfId="0" applyNumberFormat="1" applyFont="1" applyFill="1" applyBorder="1" applyAlignment="1">
      <alignment horizontal="center"/>
    </xf>
    <xf numFmtId="4" fontId="3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M7" sqref="M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4" t="s">
        <v>40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5">
      <c r="A2" s="4"/>
      <c r="B2" s="79" t="s">
        <v>38</v>
      </c>
      <c r="C2" s="80"/>
      <c r="D2" s="241" t="s">
        <v>44</v>
      </c>
      <c r="E2" s="242"/>
      <c r="F2" s="242"/>
      <c r="G2" s="242"/>
      <c r="H2" s="242"/>
      <c r="I2" s="242"/>
      <c r="J2" s="243"/>
      <c r="O2" s="2"/>
    </row>
    <row r="3" spans="1:15" ht="23.25" customHeight="1" x14ac:dyDescent="0.25">
      <c r="A3" s="4"/>
      <c r="B3" s="81" t="s">
        <v>43</v>
      </c>
      <c r="C3" s="82"/>
      <c r="D3" s="204" t="s">
        <v>41</v>
      </c>
      <c r="E3" s="205"/>
      <c r="F3" s="205"/>
      <c r="G3" s="205"/>
      <c r="H3" s="205"/>
      <c r="I3" s="205"/>
      <c r="J3" s="206"/>
    </row>
    <row r="4" spans="1:15" ht="23.25" hidden="1" customHeight="1" x14ac:dyDescent="0.25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 t="s">
        <v>49</v>
      </c>
      <c r="J5" s="11"/>
    </row>
    <row r="6" spans="1:15" ht="15.75" customHeight="1" x14ac:dyDescent="0.25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 t="s">
        <v>50</v>
      </c>
      <c r="J6" s="11"/>
    </row>
    <row r="7" spans="1:15" ht="15.75" customHeight="1" x14ac:dyDescent="0.25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6"/>
      <c r="E11" s="236"/>
      <c r="F11" s="236"/>
      <c r="G11" s="236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1"/>
      <c r="E12" s="221"/>
      <c r="F12" s="221"/>
      <c r="G12" s="221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2"/>
      <c r="E13" s="222"/>
      <c r="F13" s="222"/>
      <c r="G13" s="222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4"/>
      <c r="F15" s="244"/>
      <c r="G15" s="217"/>
      <c r="H15" s="217"/>
      <c r="I15" s="217" t="s">
        <v>28</v>
      </c>
      <c r="J15" s="218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19"/>
      <c r="F16" s="220"/>
      <c r="G16" s="219"/>
      <c r="H16" s="220"/>
      <c r="I16" s="219">
        <f>SUMIF(F47:F66,A16,I47:I66)+SUMIF(F47:F66,"PSU",I47:I66)</f>
        <v>0</v>
      </c>
      <c r="J16" s="233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19"/>
      <c r="F17" s="220"/>
      <c r="G17" s="219"/>
      <c r="H17" s="220"/>
      <c r="I17" s="219">
        <f>SUMIF(F47:F66,A17,I47:I66)</f>
        <v>0</v>
      </c>
      <c r="J17" s="233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19"/>
      <c r="F18" s="220"/>
      <c r="G18" s="219"/>
      <c r="H18" s="220"/>
      <c r="I18" s="219">
        <f>SUMIF(F47:F66,A18,I47:I66)</f>
        <v>0</v>
      </c>
      <c r="J18" s="233"/>
    </row>
    <row r="19" spans="1:10" ht="23.25" customHeight="1" x14ac:dyDescent="0.25">
      <c r="A19" s="139" t="s">
        <v>93</v>
      </c>
      <c r="B19" s="140" t="s">
        <v>26</v>
      </c>
      <c r="C19" s="56"/>
      <c r="D19" s="57"/>
      <c r="E19" s="219"/>
      <c r="F19" s="220"/>
      <c r="G19" s="219"/>
      <c r="H19" s="220"/>
      <c r="I19" s="219">
        <f>SUMIF(F47:F66,A19,I47:I66)</f>
        <v>0</v>
      </c>
      <c r="J19" s="233"/>
    </row>
    <row r="20" spans="1:10" ht="23.25" customHeight="1" x14ac:dyDescent="0.25">
      <c r="A20" s="139" t="s">
        <v>92</v>
      </c>
      <c r="B20" s="140" t="s">
        <v>27</v>
      </c>
      <c r="C20" s="56"/>
      <c r="D20" s="57"/>
      <c r="E20" s="219"/>
      <c r="F20" s="220"/>
      <c r="G20" s="219"/>
      <c r="H20" s="220"/>
      <c r="I20" s="219">
        <f>SUMIF(F47:F66,A20,I47:I66)</f>
        <v>0</v>
      </c>
      <c r="J20" s="233"/>
    </row>
    <row r="21" spans="1:10" ht="23.25" customHeight="1" x14ac:dyDescent="0.25">
      <c r="A21" s="4"/>
      <c r="B21" s="72" t="s">
        <v>28</v>
      </c>
      <c r="C21" s="73"/>
      <c r="D21" s="74"/>
      <c r="E21" s="234"/>
      <c r="F21" s="235"/>
      <c r="G21" s="234"/>
      <c r="H21" s="235"/>
      <c r="I21" s="234">
        <f>SUM(I16:J20)</f>
        <v>0</v>
      </c>
      <c r="J21" s="24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1">
        <f>ZakladDPHSniVypocet</f>
        <v>0</v>
      </c>
      <c r="H23" s="232"/>
      <c r="I23" s="232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8">
        <f>ZakladDPHSni*SazbaDPH1/100</f>
        <v>0</v>
      </c>
      <c r="H24" s="239"/>
      <c r="I24" s="239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1">
        <f>ZakladDPHZaklVypocet</f>
        <v>0</v>
      </c>
      <c r="H25" s="232"/>
      <c r="I25" s="232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7">
        <f>ZakladDPHZakl*SazbaDPH2/100</f>
        <v>0</v>
      </c>
      <c r="H26" s="228"/>
      <c r="I26" s="228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29">
        <f>0</f>
        <v>0</v>
      </c>
      <c r="H27" s="229"/>
      <c r="I27" s="229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6">
        <f>ZakladDPHSniVypocet+ZakladDPHZaklVypocet</f>
        <v>0</v>
      </c>
      <c r="H28" s="216"/>
      <c r="I28" s="216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0">
        <f>ZakladDPHSni+DPHSni+ZakladDPHZakl+DPHZakl+Zaokrouhleni</f>
        <v>0</v>
      </c>
      <c r="H29" s="230"/>
      <c r="I29" s="230"/>
      <c r="J29" s="117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45370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3"/>
      <c r="E34" s="223"/>
      <c r="F34" s="30"/>
      <c r="G34" s="223"/>
      <c r="H34" s="223"/>
      <c r="I34" s="223"/>
      <c r="J34" s="36"/>
    </row>
    <row r="35" spans="1:10" ht="12.75" customHeight="1" x14ac:dyDescent="0.25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51</v>
      </c>
      <c r="C39" s="207" t="s">
        <v>44</v>
      </c>
      <c r="D39" s="208"/>
      <c r="E39" s="208"/>
      <c r="F39" s="106">
        <f>'Rozpočet Pol'!AC195</f>
        <v>0</v>
      </c>
      <c r="G39" s="107">
        <f>'Rozpočet Pol'!AD195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09" t="s">
        <v>52</v>
      </c>
      <c r="C40" s="210"/>
      <c r="D40" s="210"/>
      <c r="E40" s="211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54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2" t="s">
        <v>28</v>
      </c>
      <c r="J46" s="212"/>
    </row>
    <row r="47" spans="1:10" ht="25.5" customHeight="1" x14ac:dyDescent="0.25">
      <c r="A47" s="120"/>
      <c r="B47" s="128" t="s">
        <v>56</v>
      </c>
      <c r="C47" s="214" t="s">
        <v>57</v>
      </c>
      <c r="D47" s="215"/>
      <c r="E47" s="215"/>
      <c r="F47" s="130" t="s">
        <v>23</v>
      </c>
      <c r="G47" s="131"/>
      <c r="H47" s="131"/>
      <c r="I47" s="213">
        <f>'Rozpočet Pol'!G8</f>
        <v>0</v>
      </c>
      <c r="J47" s="213"/>
    </row>
    <row r="48" spans="1:10" ht="25.5" customHeight="1" x14ac:dyDescent="0.25">
      <c r="A48" s="120"/>
      <c r="B48" s="122" t="s">
        <v>58</v>
      </c>
      <c r="C48" s="202" t="s">
        <v>59</v>
      </c>
      <c r="D48" s="203"/>
      <c r="E48" s="203"/>
      <c r="F48" s="132" t="s">
        <v>23</v>
      </c>
      <c r="G48" s="133"/>
      <c r="H48" s="133"/>
      <c r="I48" s="201">
        <f>'Rozpočet Pol'!G32</f>
        <v>0</v>
      </c>
      <c r="J48" s="201"/>
    </row>
    <row r="49" spans="1:10" ht="25.5" customHeight="1" x14ac:dyDescent="0.25">
      <c r="A49" s="120"/>
      <c r="B49" s="122" t="s">
        <v>60</v>
      </c>
      <c r="C49" s="202" t="s">
        <v>61</v>
      </c>
      <c r="D49" s="203"/>
      <c r="E49" s="203"/>
      <c r="F49" s="132" t="s">
        <v>23</v>
      </c>
      <c r="G49" s="133"/>
      <c r="H49" s="133"/>
      <c r="I49" s="201">
        <f>'Rozpočet Pol'!G61</f>
        <v>0</v>
      </c>
      <c r="J49" s="201"/>
    </row>
    <row r="50" spans="1:10" ht="25.5" customHeight="1" x14ac:dyDescent="0.25">
      <c r="A50" s="120"/>
      <c r="B50" s="122" t="s">
        <v>62</v>
      </c>
      <c r="C50" s="202" t="s">
        <v>63</v>
      </c>
      <c r="D50" s="203"/>
      <c r="E50" s="203"/>
      <c r="F50" s="132" t="s">
        <v>23</v>
      </c>
      <c r="G50" s="133"/>
      <c r="H50" s="133"/>
      <c r="I50" s="201">
        <f>'Rozpočet Pol'!G70</f>
        <v>0</v>
      </c>
      <c r="J50" s="201"/>
    </row>
    <row r="51" spans="1:10" ht="25.5" customHeight="1" x14ac:dyDescent="0.25">
      <c r="A51" s="120"/>
      <c r="B51" s="122" t="s">
        <v>64</v>
      </c>
      <c r="C51" s="202" t="s">
        <v>65</v>
      </c>
      <c r="D51" s="203"/>
      <c r="E51" s="203"/>
      <c r="F51" s="132" t="s">
        <v>23</v>
      </c>
      <c r="G51" s="133"/>
      <c r="H51" s="133"/>
      <c r="I51" s="201">
        <f>'Rozpočet Pol'!G75</f>
        <v>0</v>
      </c>
      <c r="J51" s="201"/>
    </row>
    <row r="52" spans="1:10" ht="25.5" customHeight="1" x14ac:dyDescent="0.25">
      <c r="A52" s="120"/>
      <c r="B52" s="122" t="s">
        <v>66</v>
      </c>
      <c r="C52" s="202" t="s">
        <v>67</v>
      </c>
      <c r="D52" s="203"/>
      <c r="E52" s="203"/>
      <c r="F52" s="132" t="s">
        <v>23</v>
      </c>
      <c r="G52" s="133"/>
      <c r="H52" s="133"/>
      <c r="I52" s="201">
        <f>'Rozpočet Pol'!G79</f>
        <v>0</v>
      </c>
      <c r="J52" s="201"/>
    </row>
    <row r="53" spans="1:10" ht="25.5" customHeight="1" x14ac:dyDescent="0.25">
      <c r="A53" s="120"/>
      <c r="B53" s="122" t="s">
        <v>68</v>
      </c>
      <c r="C53" s="202" t="s">
        <v>69</v>
      </c>
      <c r="D53" s="203"/>
      <c r="E53" s="203"/>
      <c r="F53" s="132" t="s">
        <v>23</v>
      </c>
      <c r="G53" s="133"/>
      <c r="H53" s="133"/>
      <c r="I53" s="201">
        <f>'Rozpočet Pol'!G89</f>
        <v>0</v>
      </c>
      <c r="J53" s="201"/>
    </row>
    <row r="54" spans="1:10" ht="25.5" customHeight="1" x14ac:dyDescent="0.25">
      <c r="A54" s="120"/>
      <c r="B54" s="122" t="s">
        <v>70</v>
      </c>
      <c r="C54" s="202" t="s">
        <v>71</v>
      </c>
      <c r="D54" s="203"/>
      <c r="E54" s="203"/>
      <c r="F54" s="132" t="s">
        <v>23</v>
      </c>
      <c r="G54" s="133"/>
      <c r="H54" s="133"/>
      <c r="I54" s="201">
        <f>'Rozpočet Pol'!G91</f>
        <v>0</v>
      </c>
      <c r="J54" s="201"/>
    </row>
    <row r="55" spans="1:10" ht="25.5" customHeight="1" x14ac:dyDescent="0.25">
      <c r="A55" s="120"/>
      <c r="B55" s="122" t="s">
        <v>72</v>
      </c>
      <c r="C55" s="202" t="s">
        <v>73</v>
      </c>
      <c r="D55" s="203"/>
      <c r="E55" s="203"/>
      <c r="F55" s="132" t="s">
        <v>23</v>
      </c>
      <c r="G55" s="133"/>
      <c r="H55" s="133"/>
      <c r="I55" s="201">
        <f>'Rozpočet Pol'!G95</f>
        <v>0</v>
      </c>
      <c r="J55" s="201"/>
    </row>
    <row r="56" spans="1:10" ht="25.5" customHeight="1" x14ac:dyDescent="0.25">
      <c r="A56" s="120"/>
      <c r="B56" s="122" t="s">
        <v>74</v>
      </c>
      <c r="C56" s="202" t="s">
        <v>75</v>
      </c>
      <c r="D56" s="203"/>
      <c r="E56" s="203"/>
      <c r="F56" s="132" t="s">
        <v>23</v>
      </c>
      <c r="G56" s="133"/>
      <c r="H56" s="133"/>
      <c r="I56" s="201">
        <f>'Rozpočet Pol'!G104</f>
        <v>0</v>
      </c>
      <c r="J56" s="201"/>
    </row>
    <row r="57" spans="1:10" ht="25.5" customHeight="1" x14ac:dyDescent="0.25">
      <c r="A57" s="120"/>
      <c r="B57" s="122" t="s">
        <v>76</v>
      </c>
      <c r="C57" s="202" t="s">
        <v>77</v>
      </c>
      <c r="D57" s="203"/>
      <c r="E57" s="203"/>
      <c r="F57" s="132" t="s">
        <v>23</v>
      </c>
      <c r="G57" s="133"/>
      <c r="H57" s="133"/>
      <c r="I57" s="201">
        <f>'Rozpočet Pol'!G119</f>
        <v>0</v>
      </c>
      <c r="J57" s="201"/>
    </row>
    <row r="58" spans="1:10" ht="25.5" customHeight="1" x14ac:dyDescent="0.25">
      <c r="A58" s="120"/>
      <c r="B58" s="122" t="s">
        <v>78</v>
      </c>
      <c r="C58" s="202" t="s">
        <v>79</v>
      </c>
      <c r="D58" s="203"/>
      <c r="E58" s="203"/>
      <c r="F58" s="132" t="s">
        <v>24</v>
      </c>
      <c r="G58" s="133"/>
      <c r="H58" s="133"/>
      <c r="I58" s="201">
        <f>'Rozpočet Pol'!G124</f>
        <v>0</v>
      </c>
      <c r="J58" s="201"/>
    </row>
    <row r="59" spans="1:10" ht="25.5" customHeight="1" x14ac:dyDescent="0.25">
      <c r="A59" s="120"/>
      <c r="B59" s="122" t="s">
        <v>80</v>
      </c>
      <c r="C59" s="202" t="s">
        <v>81</v>
      </c>
      <c r="D59" s="203"/>
      <c r="E59" s="203"/>
      <c r="F59" s="132" t="s">
        <v>24</v>
      </c>
      <c r="G59" s="133"/>
      <c r="H59" s="133"/>
      <c r="I59" s="201">
        <f>'Rozpočet Pol'!G131</f>
        <v>0</v>
      </c>
      <c r="J59" s="201"/>
    </row>
    <row r="60" spans="1:10" ht="25.5" customHeight="1" x14ac:dyDescent="0.25">
      <c r="A60" s="120"/>
      <c r="B60" s="122" t="s">
        <v>82</v>
      </c>
      <c r="C60" s="202" t="s">
        <v>83</v>
      </c>
      <c r="D60" s="203"/>
      <c r="E60" s="203"/>
      <c r="F60" s="132" t="s">
        <v>24</v>
      </c>
      <c r="G60" s="133"/>
      <c r="H60" s="133"/>
      <c r="I60" s="201">
        <f>'Rozpočet Pol'!G138</f>
        <v>0</v>
      </c>
      <c r="J60" s="201"/>
    </row>
    <row r="61" spans="1:10" ht="25.5" customHeight="1" x14ac:dyDescent="0.25">
      <c r="A61" s="120"/>
      <c r="B61" s="122" t="s">
        <v>84</v>
      </c>
      <c r="C61" s="202" t="s">
        <v>85</v>
      </c>
      <c r="D61" s="203"/>
      <c r="E61" s="203"/>
      <c r="F61" s="132" t="s">
        <v>24</v>
      </c>
      <c r="G61" s="133"/>
      <c r="H61" s="133"/>
      <c r="I61" s="201">
        <f>'Rozpočet Pol'!G146</f>
        <v>0</v>
      </c>
      <c r="J61" s="201"/>
    </row>
    <row r="62" spans="1:10" ht="25.5" customHeight="1" x14ac:dyDescent="0.25">
      <c r="A62" s="120"/>
      <c r="B62" s="122" t="s">
        <v>86</v>
      </c>
      <c r="C62" s="202" t="s">
        <v>87</v>
      </c>
      <c r="D62" s="203"/>
      <c r="E62" s="203"/>
      <c r="F62" s="132" t="s">
        <v>24</v>
      </c>
      <c r="G62" s="133"/>
      <c r="H62" s="133"/>
      <c r="I62" s="201">
        <f>'Rozpočet Pol'!G150</f>
        <v>0</v>
      </c>
      <c r="J62" s="201"/>
    </row>
    <row r="63" spans="1:10" ht="25.5" customHeight="1" x14ac:dyDescent="0.25">
      <c r="A63" s="120"/>
      <c r="B63" s="122" t="s">
        <v>88</v>
      </c>
      <c r="C63" s="202" t="s">
        <v>89</v>
      </c>
      <c r="D63" s="203"/>
      <c r="E63" s="203"/>
      <c r="F63" s="132" t="s">
        <v>24</v>
      </c>
      <c r="G63" s="133"/>
      <c r="H63" s="133"/>
      <c r="I63" s="201">
        <f>'Rozpočet Pol'!G162</f>
        <v>0</v>
      </c>
      <c r="J63" s="201"/>
    </row>
    <row r="64" spans="1:10" ht="25.5" customHeight="1" x14ac:dyDescent="0.25">
      <c r="A64" s="120"/>
      <c r="B64" s="122" t="s">
        <v>90</v>
      </c>
      <c r="C64" s="202" t="s">
        <v>91</v>
      </c>
      <c r="D64" s="203"/>
      <c r="E64" s="203"/>
      <c r="F64" s="132" t="s">
        <v>23</v>
      </c>
      <c r="G64" s="133"/>
      <c r="H64" s="133"/>
      <c r="I64" s="201">
        <f>'Rozpočet Pol'!G174</f>
        <v>0</v>
      </c>
      <c r="J64" s="201"/>
    </row>
    <row r="65" spans="1:10" ht="25.5" customHeight="1" x14ac:dyDescent="0.25">
      <c r="A65" s="120"/>
      <c r="B65" s="122" t="s">
        <v>92</v>
      </c>
      <c r="C65" s="202" t="s">
        <v>27</v>
      </c>
      <c r="D65" s="203"/>
      <c r="E65" s="203"/>
      <c r="F65" s="132" t="s">
        <v>92</v>
      </c>
      <c r="G65" s="133"/>
      <c r="H65" s="133"/>
      <c r="I65" s="201">
        <f>'Rozpočet Pol'!G181</f>
        <v>0</v>
      </c>
      <c r="J65" s="201"/>
    </row>
    <row r="66" spans="1:10" ht="25.5" customHeight="1" x14ac:dyDescent="0.25">
      <c r="A66" s="120"/>
      <c r="B66" s="129" t="s">
        <v>93</v>
      </c>
      <c r="C66" s="198" t="s">
        <v>26</v>
      </c>
      <c r="D66" s="199"/>
      <c r="E66" s="199"/>
      <c r="F66" s="134" t="s">
        <v>93</v>
      </c>
      <c r="G66" s="135"/>
      <c r="H66" s="135"/>
      <c r="I66" s="197">
        <f>'Rozpočet Pol'!G186</f>
        <v>0</v>
      </c>
      <c r="J66" s="197"/>
    </row>
    <row r="67" spans="1:10" ht="25.5" customHeight="1" x14ac:dyDescent="0.25">
      <c r="A67" s="121"/>
      <c r="B67" s="125" t="s">
        <v>1</v>
      </c>
      <c r="C67" s="125"/>
      <c r="D67" s="126"/>
      <c r="E67" s="126"/>
      <c r="F67" s="136"/>
      <c r="G67" s="137"/>
      <c r="H67" s="137"/>
      <c r="I67" s="200">
        <f>SUM(I47:I66)</f>
        <v>0</v>
      </c>
      <c r="J67" s="200"/>
    </row>
    <row r="68" spans="1:10" x14ac:dyDescent="0.25">
      <c r="F68" s="138"/>
      <c r="G68" s="94"/>
      <c r="H68" s="138"/>
      <c r="I68" s="94"/>
      <c r="J68" s="94"/>
    </row>
    <row r="69" spans="1:10" x14ac:dyDescent="0.25">
      <c r="F69" s="138"/>
      <c r="G69" s="94"/>
      <c r="H69" s="138"/>
      <c r="I69" s="94"/>
      <c r="J69" s="94"/>
    </row>
    <row r="70" spans="1:10" x14ac:dyDescent="0.25">
      <c r="F70" s="138"/>
      <c r="G70" s="94"/>
      <c r="H70" s="138"/>
      <c r="I70" s="94"/>
      <c r="J70" s="94"/>
    </row>
  </sheetData>
  <sheetProtection algorithmName="SHA-512" hashValue="sAztdznupBA6WTiF9wSCvq2dFx7afwU0eMKurADex6yThkyZHBUWE5Ab6rIisPlvG/3klkphwmGBpNukpwQInw==" saltValue="MQFK6sNr2QQl1vo7GwgY3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6:J66"/>
    <mergeCell ref="C66:E66"/>
    <mergeCell ref="I67:J67"/>
    <mergeCell ref="I63:J63"/>
    <mergeCell ref="C63:E63"/>
    <mergeCell ref="I64:J64"/>
    <mergeCell ref="C64:E64"/>
    <mergeCell ref="I65:J65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5" t="s">
        <v>6</v>
      </c>
      <c r="B1" s="245"/>
      <c r="C1" s="246"/>
      <c r="D1" s="245"/>
      <c r="E1" s="245"/>
      <c r="F1" s="245"/>
      <c r="G1" s="245"/>
    </row>
    <row r="2" spans="1:7" ht="24.9" customHeight="1" x14ac:dyDescent="0.25">
      <c r="A2" s="77" t="s">
        <v>39</v>
      </c>
      <c r="B2" s="76"/>
      <c r="C2" s="247"/>
      <c r="D2" s="247"/>
      <c r="E2" s="247"/>
      <c r="F2" s="247"/>
      <c r="G2" s="248"/>
    </row>
    <row r="3" spans="1:7" ht="24.9" hidden="1" customHeight="1" x14ac:dyDescent="0.25">
      <c r="A3" s="77" t="s">
        <v>7</v>
      </c>
      <c r="B3" s="76"/>
      <c r="C3" s="247"/>
      <c r="D3" s="247"/>
      <c r="E3" s="247"/>
      <c r="F3" s="247"/>
      <c r="G3" s="248"/>
    </row>
    <row r="4" spans="1:7" ht="24.9" hidden="1" customHeight="1" x14ac:dyDescent="0.25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5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95</v>
      </c>
    </row>
    <row r="2" spans="1:60" ht="24.9" customHeight="1" x14ac:dyDescent="0.25">
      <c r="A2" s="143" t="s">
        <v>94</v>
      </c>
      <c r="B2" s="141"/>
      <c r="C2" s="269" t="s">
        <v>44</v>
      </c>
      <c r="D2" s="270"/>
      <c r="E2" s="270"/>
      <c r="F2" s="270"/>
      <c r="G2" s="271"/>
      <c r="AE2" t="s">
        <v>96</v>
      </c>
    </row>
    <row r="3" spans="1:60" ht="24.9" customHeight="1" x14ac:dyDescent="0.25">
      <c r="A3" s="144" t="s">
        <v>7</v>
      </c>
      <c r="B3" s="142"/>
      <c r="C3" s="272" t="s">
        <v>41</v>
      </c>
      <c r="D3" s="273"/>
      <c r="E3" s="273"/>
      <c r="F3" s="273"/>
      <c r="G3" s="274"/>
      <c r="AE3" t="s">
        <v>97</v>
      </c>
    </row>
    <row r="4" spans="1:60" ht="24.9" hidden="1" customHeight="1" x14ac:dyDescent="0.25">
      <c r="A4" s="144" t="s">
        <v>8</v>
      </c>
      <c r="B4" s="142"/>
      <c r="C4" s="272"/>
      <c r="D4" s="273"/>
      <c r="E4" s="273"/>
      <c r="F4" s="273"/>
      <c r="G4" s="274"/>
      <c r="AE4" t="s">
        <v>98</v>
      </c>
    </row>
    <row r="5" spans="1:60" hidden="1" x14ac:dyDescent="0.25">
      <c r="A5" s="145" t="s">
        <v>99</v>
      </c>
      <c r="B5" s="146"/>
      <c r="C5" s="147"/>
      <c r="D5" s="148"/>
      <c r="E5" s="148"/>
      <c r="F5" s="148"/>
      <c r="G5" s="149"/>
      <c r="AE5" t="s">
        <v>100</v>
      </c>
    </row>
    <row r="7" spans="1:60" ht="39.6" x14ac:dyDescent="0.25">
      <c r="A7" s="155" t="s">
        <v>101</v>
      </c>
      <c r="B7" s="156" t="s">
        <v>102</v>
      </c>
      <c r="C7" s="156" t="s">
        <v>103</v>
      </c>
      <c r="D7" s="155" t="s">
        <v>104</v>
      </c>
      <c r="E7" s="155" t="s">
        <v>105</v>
      </c>
      <c r="F7" s="150" t="s">
        <v>106</v>
      </c>
      <c r="G7" s="172" t="s">
        <v>28</v>
      </c>
      <c r="H7" s="173" t="s">
        <v>29</v>
      </c>
      <c r="I7" s="173" t="s">
        <v>107</v>
      </c>
      <c r="J7" s="173" t="s">
        <v>30</v>
      </c>
      <c r="K7" s="173" t="s">
        <v>108</v>
      </c>
      <c r="L7" s="173" t="s">
        <v>109</v>
      </c>
      <c r="M7" s="173" t="s">
        <v>110</v>
      </c>
      <c r="N7" s="173" t="s">
        <v>111</v>
      </c>
      <c r="O7" s="173" t="s">
        <v>112</v>
      </c>
      <c r="P7" s="173" t="s">
        <v>113</v>
      </c>
      <c r="Q7" s="173" t="s">
        <v>114</v>
      </c>
      <c r="R7" s="173" t="s">
        <v>115</v>
      </c>
      <c r="S7" s="173" t="s">
        <v>116</v>
      </c>
      <c r="T7" s="173" t="s">
        <v>117</v>
      </c>
      <c r="U7" s="158" t="s">
        <v>118</v>
      </c>
    </row>
    <row r="8" spans="1:60" x14ac:dyDescent="0.25">
      <c r="A8" s="174" t="s">
        <v>119</v>
      </c>
      <c r="B8" s="175" t="s">
        <v>56</v>
      </c>
      <c r="C8" s="176" t="s">
        <v>57</v>
      </c>
      <c r="D8" s="157"/>
      <c r="E8" s="177"/>
      <c r="F8" s="178"/>
      <c r="G8" s="178">
        <f>SUMIF(AE9:AE31,"&lt;&gt;NOR",G9:G31)</f>
        <v>0</v>
      </c>
      <c r="H8" s="178"/>
      <c r="I8" s="178">
        <f>SUM(I9:I31)</f>
        <v>0</v>
      </c>
      <c r="J8" s="178"/>
      <c r="K8" s="178">
        <f>SUM(K9:K31)</f>
        <v>0</v>
      </c>
      <c r="L8" s="178"/>
      <c r="M8" s="178">
        <f>SUM(M9:M31)</f>
        <v>0</v>
      </c>
      <c r="N8" s="157"/>
      <c r="O8" s="157">
        <f>SUM(O9:O31)</f>
        <v>64.666079999999994</v>
      </c>
      <c r="P8" s="157"/>
      <c r="Q8" s="157">
        <f>SUM(Q9:Q31)</f>
        <v>13.14176</v>
      </c>
      <c r="R8" s="157"/>
      <c r="S8" s="157"/>
      <c r="T8" s="174"/>
      <c r="U8" s="157">
        <f>SUM(U9:U31)</f>
        <v>1010.6700000000001</v>
      </c>
      <c r="AE8" t="s">
        <v>120</v>
      </c>
    </row>
    <row r="9" spans="1:60" outlineLevel="1" x14ac:dyDescent="0.25">
      <c r="A9" s="152">
        <v>1</v>
      </c>
      <c r="B9" s="159" t="s">
        <v>121</v>
      </c>
      <c r="C9" s="190" t="s">
        <v>122</v>
      </c>
      <c r="D9" s="161" t="s">
        <v>123</v>
      </c>
      <c r="E9" s="166">
        <v>33.8705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0.13800000000000001</v>
      </c>
      <c r="Q9" s="161">
        <f>ROUND(E9*P9,5)</f>
        <v>4.6741299999999999</v>
      </c>
      <c r="R9" s="161"/>
      <c r="S9" s="161"/>
      <c r="T9" s="162">
        <v>0.16</v>
      </c>
      <c r="U9" s="161">
        <f>ROUND(E9*T9,2)</f>
        <v>5.42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124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191" t="s">
        <v>125</v>
      </c>
      <c r="D10" s="163"/>
      <c r="E10" s="167"/>
      <c r="F10" s="170"/>
      <c r="G10" s="170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126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0.399999999999999" outlineLevel="1" x14ac:dyDescent="0.25">
      <c r="A11" s="152"/>
      <c r="B11" s="159"/>
      <c r="C11" s="191" t="s">
        <v>127</v>
      </c>
      <c r="D11" s="163"/>
      <c r="E11" s="167">
        <v>33.8705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126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>
        <v>2</v>
      </c>
      <c r="B12" s="159" t="s">
        <v>128</v>
      </c>
      <c r="C12" s="190" t="s">
        <v>129</v>
      </c>
      <c r="D12" s="161" t="s">
        <v>130</v>
      </c>
      <c r="E12" s="166">
        <v>67.741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</v>
      </c>
      <c r="O12" s="161">
        <f>ROUND(E12*N12,5)</f>
        <v>0</v>
      </c>
      <c r="P12" s="161">
        <v>0.125</v>
      </c>
      <c r="Q12" s="161">
        <f>ROUND(E12*P12,5)</f>
        <v>8.4676299999999998</v>
      </c>
      <c r="R12" s="161"/>
      <c r="S12" s="161"/>
      <c r="T12" s="162">
        <v>0.08</v>
      </c>
      <c r="U12" s="161">
        <f>ROUND(E12*T12,2)</f>
        <v>5.42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124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/>
      <c r="B13" s="159"/>
      <c r="C13" s="191" t="s">
        <v>125</v>
      </c>
      <c r="D13" s="163"/>
      <c r="E13" s="167"/>
      <c r="F13" s="170"/>
      <c r="G13" s="170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126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.399999999999999" outlineLevel="1" x14ac:dyDescent="0.25">
      <c r="A14" s="152"/>
      <c r="B14" s="159"/>
      <c r="C14" s="191" t="s">
        <v>131</v>
      </c>
      <c r="D14" s="163"/>
      <c r="E14" s="167">
        <v>67.741</v>
      </c>
      <c r="F14" s="170"/>
      <c r="G14" s="170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126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0.399999999999999" outlineLevel="1" x14ac:dyDescent="0.25">
      <c r="A15" s="152">
        <v>3</v>
      </c>
      <c r="B15" s="159" t="s">
        <v>132</v>
      </c>
      <c r="C15" s="190" t="s">
        <v>133</v>
      </c>
      <c r="D15" s="161" t="s">
        <v>134</v>
      </c>
      <c r="E15" s="166">
        <v>16.141725000000001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4.2050000000000001</v>
      </c>
      <c r="U15" s="161">
        <f>ROUND(E15*T15,2)</f>
        <v>67.88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124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191" t="s">
        <v>125</v>
      </c>
      <c r="D16" s="163"/>
      <c r="E16" s="167"/>
      <c r="F16" s="170"/>
      <c r="G16" s="170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126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/>
      <c r="B17" s="159"/>
      <c r="C17" s="191" t="s">
        <v>135</v>
      </c>
      <c r="D17" s="163"/>
      <c r="E17" s="167">
        <v>16.141725000000001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126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52">
        <v>4</v>
      </c>
      <c r="B18" s="159" t="s">
        <v>136</v>
      </c>
      <c r="C18" s="190" t="s">
        <v>137</v>
      </c>
      <c r="D18" s="161" t="s">
        <v>134</v>
      </c>
      <c r="E18" s="166">
        <v>59.041499999999999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11.787000000000001</v>
      </c>
      <c r="U18" s="161">
        <f>ROUND(E18*T18,2)</f>
        <v>695.92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138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191" t="s">
        <v>139</v>
      </c>
      <c r="D19" s="163"/>
      <c r="E19" s="167">
        <v>59.041499999999999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126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 x14ac:dyDescent="0.25">
      <c r="A20" s="152">
        <v>5</v>
      </c>
      <c r="B20" s="159" t="s">
        <v>140</v>
      </c>
      <c r="C20" s="190" t="s">
        <v>141</v>
      </c>
      <c r="D20" s="161" t="s">
        <v>134</v>
      </c>
      <c r="E20" s="166">
        <v>75.183999999999997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0</v>
      </c>
      <c r="U20" s="161">
        <f>ROUND(E20*T20,2)</f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124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/>
      <c r="B21" s="159"/>
      <c r="C21" s="191" t="s">
        <v>142</v>
      </c>
      <c r="D21" s="163"/>
      <c r="E21" s="167">
        <v>75.183999999999997</v>
      </c>
      <c r="F21" s="170"/>
      <c r="G21" s="170"/>
      <c r="H21" s="170"/>
      <c r="I21" s="170"/>
      <c r="J21" s="170"/>
      <c r="K21" s="170"/>
      <c r="L21" s="170"/>
      <c r="M21" s="170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126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 x14ac:dyDescent="0.25">
      <c r="A22" s="152">
        <v>6</v>
      </c>
      <c r="B22" s="159" t="s">
        <v>143</v>
      </c>
      <c r="C22" s="190" t="s">
        <v>144</v>
      </c>
      <c r="D22" s="161" t="s">
        <v>123</v>
      </c>
      <c r="E22" s="166">
        <v>149.69</v>
      </c>
      <c r="F22" s="169">
        <f>H22+J22</f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21</v>
      </c>
      <c r="M22" s="170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0.15</v>
      </c>
      <c r="U22" s="161">
        <f>ROUND(E22*T22,2)</f>
        <v>22.45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124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>
        <v>7</v>
      </c>
      <c r="B23" s="159" t="s">
        <v>145</v>
      </c>
      <c r="C23" s="190" t="s">
        <v>146</v>
      </c>
      <c r="D23" s="161" t="s">
        <v>134</v>
      </c>
      <c r="E23" s="166">
        <v>29.937999999999999</v>
      </c>
      <c r="F23" s="169">
        <f>H23+J23</f>
        <v>0</v>
      </c>
      <c r="G23" s="170">
        <f>ROUND(E23*F23,2)</f>
        <v>0</v>
      </c>
      <c r="H23" s="170"/>
      <c r="I23" s="170">
        <f>ROUND(E23*H23,2)</f>
        <v>0</v>
      </c>
      <c r="J23" s="170"/>
      <c r="K23" s="170">
        <f>ROUND(E23*J23,2)</f>
        <v>0</v>
      </c>
      <c r="L23" s="170">
        <v>21</v>
      </c>
      <c r="M23" s="170">
        <f>G23*(1+L23/100)</f>
        <v>0</v>
      </c>
      <c r="N23" s="161">
        <v>2.16</v>
      </c>
      <c r="O23" s="161">
        <f>ROUND(E23*N23,5)</f>
        <v>64.666079999999994</v>
      </c>
      <c r="P23" s="161">
        <v>0</v>
      </c>
      <c r="Q23" s="161">
        <f>ROUND(E23*P23,5)</f>
        <v>0</v>
      </c>
      <c r="R23" s="161"/>
      <c r="S23" s="161"/>
      <c r="T23" s="162">
        <v>1.085</v>
      </c>
      <c r="U23" s="161">
        <f>ROUND(E23*T23,2)</f>
        <v>32.479999999999997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124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191" t="s">
        <v>147</v>
      </c>
      <c r="D24" s="163"/>
      <c r="E24" s="167"/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126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191" t="s">
        <v>148</v>
      </c>
      <c r="D25" s="163"/>
      <c r="E25" s="167">
        <v>29.937999999999999</v>
      </c>
      <c r="F25" s="170"/>
      <c r="G25" s="170"/>
      <c r="H25" s="170"/>
      <c r="I25" s="170"/>
      <c r="J25" s="170"/>
      <c r="K25" s="170"/>
      <c r="L25" s="170"/>
      <c r="M25" s="170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126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>
        <v>8</v>
      </c>
      <c r="B26" s="159" t="s">
        <v>149</v>
      </c>
      <c r="C26" s="190" t="s">
        <v>150</v>
      </c>
      <c r="D26" s="161" t="s">
        <v>134</v>
      </c>
      <c r="E26" s="166">
        <v>29.937999999999999</v>
      </c>
      <c r="F26" s="169">
        <f>H26+J26</f>
        <v>0</v>
      </c>
      <c r="G26" s="170">
        <f>ROUND(E26*F26,2)</f>
        <v>0</v>
      </c>
      <c r="H26" s="170"/>
      <c r="I26" s="170">
        <f>ROUND(E26*H26,2)</f>
        <v>0</v>
      </c>
      <c r="J26" s="170"/>
      <c r="K26" s="170">
        <f>ROUND(E26*J26,2)</f>
        <v>0</v>
      </c>
      <c r="L26" s="170">
        <v>21</v>
      </c>
      <c r="M26" s="170">
        <f>G26*(1+L26/100)</f>
        <v>0</v>
      </c>
      <c r="N26" s="161">
        <v>0</v>
      </c>
      <c r="O26" s="161">
        <f>ROUND(E26*N26,5)</f>
        <v>0</v>
      </c>
      <c r="P26" s="161">
        <v>0</v>
      </c>
      <c r="Q26" s="161">
        <f>ROUND(E26*P26,5)</f>
        <v>0</v>
      </c>
      <c r="R26" s="161"/>
      <c r="S26" s="161"/>
      <c r="T26" s="162">
        <v>2.649</v>
      </c>
      <c r="U26" s="161">
        <f>ROUND(E26*T26,2)</f>
        <v>79.31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124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191" t="s">
        <v>151</v>
      </c>
      <c r="D27" s="163"/>
      <c r="E27" s="167"/>
      <c r="F27" s="170"/>
      <c r="G27" s="170"/>
      <c r="H27" s="170"/>
      <c r="I27" s="170"/>
      <c r="J27" s="170"/>
      <c r="K27" s="170"/>
      <c r="L27" s="170"/>
      <c r="M27" s="170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126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191" t="s">
        <v>152</v>
      </c>
      <c r="D28" s="163"/>
      <c r="E28" s="167">
        <v>29.937999999999999</v>
      </c>
      <c r="F28" s="170"/>
      <c r="G28" s="170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126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>
        <v>9</v>
      </c>
      <c r="B29" s="159" t="s">
        <v>153</v>
      </c>
      <c r="C29" s="190" t="s">
        <v>154</v>
      </c>
      <c r="D29" s="161" t="s">
        <v>134</v>
      </c>
      <c r="E29" s="166">
        <v>29.937999999999999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1">
        <v>0</v>
      </c>
      <c r="O29" s="161">
        <f>ROUND(E29*N29,5)</f>
        <v>0</v>
      </c>
      <c r="P29" s="161">
        <v>0</v>
      </c>
      <c r="Q29" s="161">
        <f>ROUND(E29*P29,5)</f>
        <v>0</v>
      </c>
      <c r="R29" s="161"/>
      <c r="S29" s="161"/>
      <c r="T29" s="162">
        <v>0.91</v>
      </c>
      <c r="U29" s="161">
        <f>ROUND(E29*T29,2)</f>
        <v>27.24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>
        <v>10</v>
      </c>
      <c r="B30" s="159" t="s">
        <v>155</v>
      </c>
      <c r="C30" s="190" t="s">
        <v>156</v>
      </c>
      <c r="D30" s="161" t="s">
        <v>134</v>
      </c>
      <c r="E30" s="166">
        <v>89.813999999999993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0.83</v>
      </c>
      <c r="U30" s="161">
        <f>ROUND(E30*T30,2)</f>
        <v>74.55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124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191" t="s">
        <v>157</v>
      </c>
      <c r="D31" s="163"/>
      <c r="E31" s="167">
        <v>89.813999999999993</v>
      </c>
      <c r="F31" s="170"/>
      <c r="G31" s="170"/>
      <c r="H31" s="170"/>
      <c r="I31" s="170"/>
      <c r="J31" s="170"/>
      <c r="K31" s="170"/>
      <c r="L31" s="170"/>
      <c r="M31" s="170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126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5">
      <c r="A32" s="153" t="s">
        <v>119</v>
      </c>
      <c r="B32" s="160" t="s">
        <v>58</v>
      </c>
      <c r="C32" s="192" t="s">
        <v>59</v>
      </c>
      <c r="D32" s="164"/>
      <c r="E32" s="168"/>
      <c r="F32" s="171"/>
      <c r="G32" s="171">
        <f>SUMIF(AE33:AE60,"&lt;&gt;NOR",G33:G60)</f>
        <v>0</v>
      </c>
      <c r="H32" s="171"/>
      <c r="I32" s="171">
        <f>SUM(I33:I60)</f>
        <v>0</v>
      </c>
      <c r="J32" s="171"/>
      <c r="K32" s="171">
        <f>SUM(K33:K60)</f>
        <v>0</v>
      </c>
      <c r="L32" s="171"/>
      <c r="M32" s="171">
        <f>SUM(M33:M60)</f>
        <v>0</v>
      </c>
      <c r="N32" s="164"/>
      <c r="O32" s="164">
        <f>SUM(O33:O60)</f>
        <v>1.12279</v>
      </c>
      <c r="P32" s="164"/>
      <c r="Q32" s="164">
        <f>SUM(Q33:Q60)</f>
        <v>0</v>
      </c>
      <c r="R32" s="164"/>
      <c r="S32" s="164"/>
      <c r="T32" s="165"/>
      <c r="U32" s="164">
        <f>SUM(U33:U60)</f>
        <v>394.03999999999996</v>
      </c>
      <c r="AE32" t="s">
        <v>120</v>
      </c>
    </row>
    <row r="33" spans="1:60" ht="20.399999999999999" outlineLevel="1" x14ac:dyDescent="0.25">
      <c r="A33" s="152">
        <v>11</v>
      </c>
      <c r="B33" s="159" t="s">
        <v>158</v>
      </c>
      <c r="C33" s="190" t="s">
        <v>159</v>
      </c>
      <c r="D33" s="161" t="s">
        <v>130</v>
      </c>
      <c r="E33" s="166">
        <v>24.69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5.3600000000000002E-3</v>
      </c>
      <c r="O33" s="161">
        <f>ROUND(E33*N33,5)</f>
        <v>0.13234000000000001</v>
      </c>
      <c r="P33" s="161">
        <v>0</v>
      </c>
      <c r="Q33" s="161">
        <f>ROUND(E33*P33,5)</f>
        <v>0</v>
      </c>
      <c r="R33" s="161"/>
      <c r="S33" s="161"/>
      <c r="T33" s="162">
        <v>1.6</v>
      </c>
      <c r="U33" s="161">
        <f>ROUND(E33*T33,2)</f>
        <v>39.5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124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0.399999999999999" outlineLevel="1" x14ac:dyDescent="0.25">
      <c r="A34" s="152"/>
      <c r="B34" s="159"/>
      <c r="C34" s="191" t="s">
        <v>160</v>
      </c>
      <c r="D34" s="163"/>
      <c r="E34" s="167"/>
      <c r="F34" s="170"/>
      <c r="G34" s="170"/>
      <c r="H34" s="170"/>
      <c r="I34" s="170"/>
      <c r="J34" s="170"/>
      <c r="K34" s="170"/>
      <c r="L34" s="170"/>
      <c r="M34" s="170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126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0.399999999999999" outlineLevel="1" x14ac:dyDescent="0.25">
      <c r="A35" s="152"/>
      <c r="B35" s="159"/>
      <c r="C35" s="191" t="s">
        <v>161</v>
      </c>
      <c r="D35" s="163"/>
      <c r="E35" s="167"/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126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0.399999999999999" outlineLevel="1" x14ac:dyDescent="0.25">
      <c r="A36" s="152"/>
      <c r="B36" s="159"/>
      <c r="C36" s="191" t="s">
        <v>162</v>
      </c>
      <c r="D36" s="163"/>
      <c r="E36" s="167"/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126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191" t="s">
        <v>163</v>
      </c>
      <c r="D37" s="163"/>
      <c r="E37" s="167">
        <v>24.69</v>
      </c>
      <c r="F37" s="170"/>
      <c r="G37" s="170"/>
      <c r="H37" s="170"/>
      <c r="I37" s="170"/>
      <c r="J37" s="170"/>
      <c r="K37" s="170"/>
      <c r="L37" s="170"/>
      <c r="M37" s="170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126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0.399999999999999" outlineLevel="1" x14ac:dyDescent="0.25">
      <c r="A38" s="152">
        <v>12</v>
      </c>
      <c r="B38" s="159" t="s">
        <v>164</v>
      </c>
      <c r="C38" s="190" t="s">
        <v>165</v>
      </c>
      <c r="D38" s="161" t="s">
        <v>130</v>
      </c>
      <c r="E38" s="166">
        <v>41.948</v>
      </c>
      <c r="F38" s="169">
        <f>H38+J38</f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21</v>
      </c>
      <c r="M38" s="170">
        <f>G38*(1+L38/100)</f>
        <v>0</v>
      </c>
      <c r="N38" s="161">
        <v>7.1500000000000001E-3</v>
      </c>
      <c r="O38" s="161">
        <f>ROUND(E38*N38,5)</f>
        <v>0.29992999999999997</v>
      </c>
      <c r="P38" s="161">
        <v>0</v>
      </c>
      <c r="Q38" s="161">
        <f>ROUND(E38*P38,5)</f>
        <v>0</v>
      </c>
      <c r="R38" s="161"/>
      <c r="S38" s="161"/>
      <c r="T38" s="162">
        <v>2</v>
      </c>
      <c r="U38" s="161">
        <f>ROUND(E38*T38,2)</f>
        <v>83.9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124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0.399999999999999" outlineLevel="1" x14ac:dyDescent="0.25">
      <c r="A39" s="152"/>
      <c r="B39" s="159"/>
      <c r="C39" s="191" t="s">
        <v>160</v>
      </c>
      <c r="D39" s="163"/>
      <c r="E39" s="167"/>
      <c r="F39" s="170"/>
      <c r="G39" s="170"/>
      <c r="H39" s="170"/>
      <c r="I39" s="170"/>
      <c r="J39" s="170"/>
      <c r="K39" s="170"/>
      <c r="L39" s="170"/>
      <c r="M39" s="170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126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 x14ac:dyDescent="0.25">
      <c r="A40" s="152"/>
      <c r="B40" s="159"/>
      <c r="C40" s="191" t="s">
        <v>161</v>
      </c>
      <c r="D40" s="163"/>
      <c r="E40" s="167"/>
      <c r="F40" s="170"/>
      <c r="G40" s="170"/>
      <c r="H40" s="170"/>
      <c r="I40" s="170"/>
      <c r="J40" s="170"/>
      <c r="K40" s="170"/>
      <c r="L40" s="170"/>
      <c r="M40" s="170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126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0.399999999999999" outlineLevel="1" x14ac:dyDescent="0.25">
      <c r="A41" s="152"/>
      <c r="B41" s="159"/>
      <c r="C41" s="191" t="s">
        <v>162</v>
      </c>
      <c r="D41" s="163"/>
      <c r="E41" s="167"/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126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191" t="s">
        <v>166</v>
      </c>
      <c r="D42" s="163"/>
      <c r="E42" s="167">
        <v>41.948</v>
      </c>
      <c r="F42" s="170"/>
      <c r="G42" s="170"/>
      <c r="H42" s="170"/>
      <c r="I42" s="170"/>
      <c r="J42" s="170"/>
      <c r="K42" s="170"/>
      <c r="L42" s="170"/>
      <c r="M42" s="170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126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 x14ac:dyDescent="0.25">
      <c r="A43" s="152">
        <v>13</v>
      </c>
      <c r="B43" s="159" t="s">
        <v>167</v>
      </c>
      <c r="C43" s="190" t="s">
        <v>168</v>
      </c>
      <c r="D43" s="161" t="s">
        <v>130</v>
      </c>
      <c r="E43" s="166">
        <v>60.213999999999999</v>
      </c>
      <c r="F43" s="169">
        <f>H43+J43</f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1">
        <v>9.7199999999999995E-3</v>
      </c>
      <c r="O43" s="161">
        <f>ROUND(E43*N43,5)</f>
        <v>0.58528000000000002</v>
      </c>
      <c r="P43" s="161">
        <v>0</v>
      </c>
      <c r="Q43" s="161">
        <f>ROUND(E43*P43,5)</f>
        <v>0</v>
      </c>
      <c r="R43" s="161"/>
      <c r="S43" s="161"/>
      <c r="T43" s="162">
        <v>3.5</v>
      </c>
      <c r="U43" s="161">
        <f>ROUND(E43*T43,2)</f>
        <v>210.75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124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0.399999999999999" outlineLevel="1" x14ac:dyDescent="0.25">
      <c r="A44" s="152"/>
      <c r="B44" s="159"/>
      <c r="C44" s="191" t="s">
        <v>160</v>
      </c>
      <c r="D44" s="163"/>
      <c r="E44" s="167"/>
      <c r="F44" s="170"/>
      <c r="G44" s="170"/>
      <c r="H44" s="170"/>
      <c r="I44" s="170"/>
      <c r="J44" s="170"/>
      <c r="K44" s="170"/>
      <c r="L44" s="170"/>
      <c r="M44" s="170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126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52"/>
      <c r="B45" s="159"/>
      <c r="C45" s="191" t="s">
        <v>161</v>
      </c>
      <c r="D45" s="163"/>
      <c r="E45" s="167"/>
      <c r="F45" s="170"/>
      <c r="G45" s="170"/>
      <c r="H45" s="170"/>
      <c r="I45" s="170"/>
      <c r="J45" s="170"/>
      <c r="K45" s="170"/>
      <c r="L45" s="170"/>
      <c r="M45" s="170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126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0.399999999999999" outlineLevel="1" x14ac:dyDescent="0.25">
      <c r="A46" s="152"/>
      <c r="B46" s="159"/>
      <c r="C46" s="191" t="s">
        <v>162</v>
      </c>
      <c r="D46" s="163"/>
      <c r="E46" s="167"/>
      <c r="F46" s="170"/>
      <c r="G46" s="170"/>
      <c r="H46" s="170"/>
      <c r="I46" s="170"/>
      <c r="J46" s="170"/>
      <c r="K46" s="170"/>
      <c r="L46" s="170"/>
      <c r="M46" s="170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126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/>
      <c r="B47" s="159"/>
      <c r="C47" s="191" t="s">
        <v>169</v>
      </c>
      <c r="D47" s="163"/>
      <c r="E47" s="167">
        <v>60.213999999999999</v>
      </c>
      <c r="F47" s="170"/>
      <c r="G47" s="170"/>
      <c r="H47" s="170"/>
      <c r="I47" s="170"/>
      <c r="J47" s="170"/>
      <c r="K47" s="170"/>
      <c r="L47" s="170"/>
      <c r="M47" s="170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126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0.399999999999999" outlineLevel="1" x14ac:dyDescent="0.25">
      <c r="A48" s="152">
        <v>14</v>
      </c>
      <c r="B48" s="159" t="s">
        <v>170</v>
      </c>
      <c r="C48" s="190" t="s">
        <v>171</v>
      </c>
      <c r="D48" s="161" t="s">
        <v>130</v>
      </c>
      <c r="E48" s="166">
        <v>50.75</v>
      </c>
      <c r="F48" s="169">
        <f>H48+J48</f>
        <v>0</v>
      </c>
      <c r="G48" s="170">
        <f>ROUND(E48*F48,2)</f>
        <v>0</v>
      </c>
      <c r="H48" s="170"/>
      <c r="I48" s="170">
        <f>ROUND(E48*H48,2)</f>
        <v>0</v>
      </c>
      <c r="J48" s="170"/>
      <c r="K48" s="170">
        <f>ROUND(E48*J48,2)</f>
        <v>0</v>
      </c>
      <c r="L48" s="170">
        <v>21</v>
      </c>
      <c r="M48" s="170">
        <f>G48*(1+L48/100)</f>
        <v>0</v>
      </c>
      <c r="N48" s="161">
        <v>1.2E-4</v>
      </c>
      <c r="O48" s="161">
        <f>ROUND(E48*N48,5)</f>
        <v>6.0899999999999999E-3</v>
      </c>
      <c r="P48" s="161">
        <v>0</v>
      </c>
      <c r="Q48" s="161">
        <f>ROUND(E48*P48,5)</f>
        <v>0</v>
      </c>
      <c r="R48" s="161"/>
      <c r="S48" s="161"/>
      <c r="T48" s="162">
        <v>1.18</v>
      </c>
      <c r="U48" s="161">
        <f>ROUND(E48*T48,2)</f>
        <v>59.89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124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0.399999999999999" outlineLevel="1" x14ac:dyDescent="0.25">
      <c r="A49" s="152"/>
      <c r="B49" s="159"/>
      <c r="C49" s="191" t="s">
        <v>172</v>
      </c>
      <c r="D49" s="163"/>
      <c r="E49" s="167"/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126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/>
      <c r="B50" s="159"/>
      <c r="C50" s="191" t="s">
        <v>173</v>
      </c>
      <c r="D50" s="163"/>
      <c r="E50" s="167">
        <v>5</v>
      </c>
      <c r="F50" s="170"/>
      <c r="G50" s="170"/>
      <c r="H50" s="170"/>
      <c r="I50" s="170"/>
      <c r="J50" s="170"/>
      <c r="K50" s="170"/>
      <c r="L50" s="170"/>
      <c r="M50" s="170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126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2"/>
      <c r="B51" s="159"/>
      <c r="C51" s="191" t="s">
        <v>174</v>
      </c>
      <c r="D51" s="163"/>
      <c r="E51" s="167">
        <v>6.25</v>
      </c>
      <c r="F51" s="170"/>
      <c r="G51" s="170"/>
      <c r="H51" s="170"/>
      <c r="I51" s="170"/>
      <c r="J51" s="170"/>
      <c r="K51" s="170"/>
      <c r="L51" s="170"/>
      <c r="M51" s="170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126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/>
      <c r="B52" s="159"/>
      <c r="C52" s="191" t="s">
        <v>175</v>
      </c>
      <c r="D52" s="163"/>
      <c r="E52" s="167">
        <v>5.5</v>
      </c>
      <c r="F52" s="170"/>
      <c r="G52" s="170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126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/>
      <c r="B53" s="159"/>
      <c r="C53" s="191" t="s">
        <v>176</v>
      </c>
      <c r="D53" s="163"/>
      <c r="E53" s="167">
        <v>9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126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/>
      <c r="B54" s="159"/>
      <c r="C54" s="191" t="s">
        <v>177</v>
      </c>
      <c r="D54" s="163"/>
      <c r="E54" s="167">
        <v>9.75</v>
      </c>
      <c r="F54" s="170"/>
      <c r="G54" s="170"/>
      <c r="H54" s="170"/>
      <c r="I54" s="170"/>
      <c r="J54" s="170"/>
      <c r="K54" s="170"/>
      <c r="L54" s="170"/>
      <c r="M54" s="170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126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/>
      <c r="B55" s="159"/>
      <c r="C55" s="191" t="s">
        <v>174</v>
      </c>
      <c r="D55" s="163"/>
      <c r="E55" s="167">
        <v>6.25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126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/>
      <c r="B56" s="159"/>
      <c r="C56" s="191" t="s">
        <v>178</v>
      </c>
      <c r="D56" s="163"/>
      <c r="E56" s="167">
        <v>3.75</v>
      </c>
      <c r="F56" s="170"/>
      <c r="G56" s="170"/>
      <c r="H56" s="170"/>
      <c r="I56" s="170"/>
      <c r="J56" s="170"/>
      <c r="K56" s="170"/>
      <c r="L56" s="170"/>
      <c r="M56" s="170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126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2"/>
      <c r="B57" s="159"/>
      <c r="C57" s="191" t="s">
        <v>179</v>
      </c>
      <c r="D57" s="163"/>
      <c r="E57" s="167">
        <v>5.25</v>
      </c>
      <c r="F57" s="170"/>
      <c r="G57" s="170"/>
      <c r="H57" s="170"/>
      <c r="I57" s="170"/>
      <c r="J57" s="170"/>
      <c r="K57" s="170"/>
      <c r="L57" s="170"/>
      <c r="M57" s="170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126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15</v>
      </c>
      <c r="B58" s="159" t="s">
        <v>180</v>
      </c>
      <c r="C58" s="190" t="s">
        <v>181</v>
      </c>
      <c r="D58" s="161" t="s">
        <v>182</v>
      </c>
      <c r="E58" s="166">
        <v>9.9145200000000003E-2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1</v>
      </c>
      <c r="O58" s="161">
        <f>ROUND(E58*N58,5)</f>
        <v>9.9150000000000002E-2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183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0.399999999999999" outlineLevel="1" x14ac:dyDescent="0.25">
      <c r="A59" s="152"/>
      <c r="B59" s="159"/>
      <c r="C59" s="191" t="s">
        <v>184</v>
      </c>
      <c r="D59" s="163"/>
      <c r="E59" s="167"/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126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/>
      <c r="B60" s="159"/>
      <c r="C60" s="191" t="s">
        <v>185</v>
      </c>
      <c r="D60" s="163"/>
      <c r="E60" s="167">
        <v>9.9145200000000003E-2</v>
      </c>
      <c r="F60" s="170"/>
      <c r="G60" s="170"/>
      <c r="H60" s="170"/>
      <c r="I60" s="170"/>
      <c r="J60" s="170"/>
      <c r="K60" s="170"/>
      <c r="L60" s="170"/>
      <c r="M60" s="170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126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5">
      <c r="A61" s="153" t="s">
        <v>119</v>
      </c>
      <c r="B61" s="160" t="s">
        <v>60</v>
      </c>
      <c r="C61" s="192" t="s">
        <v>61</v>
      </c>
      <c r="D61" s="164"/>
      <c r="E61" s="168"/>
      <c r="F61" s="171"/>
      <c r="G61" s="171">
        <f>SUMIF(AE62:AE69,"&lt;&gt;NOR",G62:G69)</f>
        <v>0</v>
      </c>
      <c r="H61" s="171"/>
      <c r="I61" s="171">
        <f>SUM(I62:I69)</f>
        <v>0</v>
      </c>
      <c r="J61" s="171"/>
      <c r="K61" s="171">
        <f>SUM(K62:K69)</f>
        <v>0</v>
      </c>
      <c r="L61" s="171"/>
      <c r="M61" s="171">
        <f>SUM(M62:M69)</f>
        <v>0</v>
      </c>
      <c r="N61" s="164"/>
      <c r="O61" s="164">
        <f>SUM(O62:O69)</f>
        <v>14.880549999999998</v>
      </c>
      <c r="P61" s="164"/>
      <c r="Q61" s="164">
        <f>SUM(Q62:Q69)</f>
        <v>0</v>
      </c>
      <c r="R61" s="164"/>
      <c r="S61" s="164"/>
      <c r="T61" s="165"/>
      <c r="U61" s="164">
        <f>SUM(U62:U69)</f>
        <v>364.13</v>
      </c>
      <c r="AE61" t="s">
        <v>120</v>
      </c>
    </row>
    <row r="62" spans="1:60" outlineLevel="1" x14ac:dyDescent="0.25">
      <c r="A62" s="152">
        <v>16</v>
      </c>
      <c r="B62" s="159" t="s">
        <v>186</v>
      </c>
      <c r="C62" s="190" t="s">
        <v>187</v>
      </c>
      <c r="D62" s="161" t="s">
        <v>123</v>
      </c>
      <c r="E62" s="166">
        <v>208.67400000000001</v>
      </c>
      <c r="F62" s="169">
        <f>H62+J62</f>
        <v>0</v>
      </c>
      <c r="G62" s="170">
        <f>ROUND(E62*F62,2)</f>
        <v>0</v>
      </c>
      <c r="H62" s="170"/>
      <c r="I62" s="170">
        <f>ROUND(E62*H62,2)</f>
        <v>0</v>
      </c>
      <c r="J62" s="170"/>
      <c r="K62" s="170">
        <f>ROUND(E62*J62,2)</f>
        <v>0</v>
      </c>
      <c r="L62" s="170">
        <v>21</v>
      </c>
      <c r="M62" s="170">
        <f>G62*(1+L62/100)</f>
        <v>0</v>
      </c>
      <c r="N62" s="161">
        <v>8.0000000000000007E-5</v>
      </c>
      <c r="O62" s="161">
        <f>ROUND(E62*N62,5)</f>
        <v>1.669E-2</v>
      </c>
      <c r="P62" s="161">
        <v>0</v>
      </c>
      <c r="Q62" s="161">
        <f>ROUND(E62*P62,5)</f>
        <v>0</v>
      </c>
      <c r="R62" s="161"/>
      <c r="S62" s="161"/>
      <c r="T62" s="162">
        <v>0.12</v>
      </c>
      <c r="U62" s="161">
        <f>ROUND(E62*T62,2)</f>
        <v>25.04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124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/>
      <c r="B63" s="159"/>
      <c r="C63" s="191" t="s">
        <v>188</v>
      </c>
      <c r="D63" s="163"/>
      <c r="E63" s="167"/>
      <c r="F63" s="170"/>
      <c r="G63" s="170"/>
      <c r="H63" s="170"/>
      <c r="I63" s="170"/>
      <c r="J63" s="170"/>
      <c r="K63" s="170"/>
      <c r="L63" s="170"/>
      <c r="M63" s="170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126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52"/>
      <c r="B64" s="159"/>
      <c r="C64" s="191" t="s">
        <v>189</v>
      </c>
      <c r="D64" s="163"/>
      <c r="E64" s="167">
        <v>208.67400000000001</v>
      </c>
      <c r="F64" s="170"/>
      <c r="G64" s="170"/>
      <c r="H64" s="170"/>
      <c r="I64" s="170"/>
      <c r="J64" s="170"/>
      <c r="K64" s="170"/>
      <c r="L64" s="170"/>
      <c r="M64" s="170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126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0.399999999999999" outlineLevel="1" x14ac:dyDescent="0.25">
      <c r="A65" s="152">
        <v>17</v>
      </c>
      <c r="B65" s="159" t="s">
        <v>190</v>
      </c>
      <c r="C65" s="190" t="s">
        <v>191</v>
      </c>
      <c r="D65" s="161" t="s">
        <v>123</v>
      </c>
      <c r="E65" s="166">
        <v>208.67400000000001</v>
      </c>
      <c r="F65" s="169">
        <f>H65+J65</f>
        <v>0</v>
      </c>
      <c r="G65" s="170">
        <f>ROUND(E65*F65,2)</f>
        <v>0</v>
      </c>
      <c r="H65" s="170"/>
      <c r="I65" s="170">
        <f>ROUND(E65*H65,2)</f>
        <v>0</v>
      </c>
      <c r="J65" s="170"/>
      <c r="K65" s="170">
        <f>ROUND(E65*J65,2)</f>
        <v>0</v>
      </c>
      <c r="L65" s="170">
        <v>21</v>
      </c>
      <c r="M65" s="170">
        <f>G65*(1+L65/100)</f>
        <v>0</v>
      </c>
      <c r="N65" s="161">
        <v>2.205E-2</v>
      </c>
      <c r="O65" s="161">
        <f>ROUND(E65*N65,5)</f>
        <v>4.6012599999999999</v>
      </c>
      <c r="P65" s="161">
        <v>0</v>
      </c>
      <c r="Q65" s="161">
        <f>ROUND(E65*P65,5)</f>
        <v>0</v>
      </c>
      <c r="R65" s="161"/>
      <c r="S65" s="161"/>
      <c r="T65" s="162">
        <v>0.48</v>
      </c>
      <c r="U65" s="161">
        <f>ROUND(E65*T65,2)</f>
        <v>100.16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124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>
        <v>18</v>
      </c>
      <c r="B66" s="159" t="s">
        <v>192</v>
      </c>
      <c r="C66" s="190" t="s">
        <v>193</v>
      </c>
      <c r="D66" s="161" t="s">
        <v>123</v>
      </c>
      <c r="E66" s="166">
        <v>208.67400000000001</v>
      </c>
      <c r="F66" s="169">
        <f>H66+J66</f>
        <v>0</v>
      </c>
      <c r="G66" s="170">
        <f>ROUND(E66*F66,2)</f>
        <v>0</v>
      </c>
      <c r="H66" s="170"/>
      <c r="I66" s="170">
        <f>ROUND(E66*H66,2)</f>
        <v>0</v>
      </c>
      <c r="J66" s="170"/>
      <c r="K66" s="170">
        <f>ROUND(E66*J66,2)</f>
        <v>0</v>
      </c>
      <c r="L66" s="170">
        <v>21</v>
      </c>
      <c r="M66" s="170">
        <f>G66*(1+L66/100)</f>
        <v>0</v>
      </c>
      <c r="N66" s="161">
        <v>6.3E-3</v>
      </c>
      <c r="O66" s="161">
        <f>ROUND(E66*N66,5)</f>
        <v>1.3146500000000001</v>
      </c>
      <c r="P66" s="161">
        <v>0</v>
      </c>
      <c r="Q66" s="161">
        <f>ROUND(E66*P66,5)</f>
        <v>0</v>
      </c>
      <c r="R66" s="161"/>
      <c r="S66" s="161"/>
      <c r="T66" s="162">
        <v>9.0999999999999998E-2</v>
      </c>
      <c r="U66" s="161">
        <f>ROUND(E66*T66,2)</f>
        <v>18.989999999999998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124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0.399999999999999" outlineLevel="1" x14ac:dyDescent="0.25">
      <c r="A67" s="152">
        <v>19</v>
      </c>
      <c r="B67" s="159" t="s">
        <v>194</v>
      </c>
      <c r="C67" s="190" t="s">
        <v>195</v>
      </c>
      <c r="D67" s="161" t="s">
        <v>123</v>
      </c>
      <c r="E67" s="166">
        <v>208.67400000000001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1">
        <v>3.9E-2</v>
      </c>
      <c r="O67" s="161">
        <f>ROUND(E67*N67,5)</f>
        <v>8.1382899999999996</v>
      </c>
      <c r="P67" s="161">
        <v>0</v>
      </c>
      <c r="Q67" s="161">
        <f>ROUND(E67*P67,5)</f>
        <v>0</v>
      </c>
      <c r="R67" s="161"/>
      <c r="S67" s="161"/>
      <c r="T67" s="162">
        <v>0.60399999999999998</v>
      </c>
      <c r="U67" s="161">
        <f>ROUND(E67*T67,2)</f>
        <v>126.04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124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0.399999999999999" outlineLevel="1" x14ac:dyDescent="0.25">
      <c r="A68" s="152">
        <v>20</v>
      </c>
      <c r="B68" s="159" t="s">
        <v>196</v>
      </c>
      <c r="C68" s="190" t="s">
        <v>197</v>
      </c>
      <c r="D68" s="161" t="s">
        <v>123</v>
      </c>
      <c r="E68" s="166">
        <v>208.67400000000001</v>
      </c>
      <c r="F68" s="169">
        <f>H68+J68</f>
        <v>0</v>
      </c>
      <c r="G68" s="170">
        <f>ROUND(E68*F68,2)</f>
        <v>0</v>
      </c>
      <c r="H68" s="170"/>
      <c r="I68" s="170">
        <f>ROUND(E68*H68,2)</f>
        <v>0</v>
      </c>
      <c r="J68" s="170"/>
      <c r="K68" s="170">
        <f>ROUND(E68*J68,2)</f>
        <v>0</v>
      </c>
      <c r="L68" s="170">
        <v>21</v>
      </c>
      <c r="M68" s="170">
        <f>G68*(1+L68/100)</f>
        <v>0</v>
      </c>
      <c r="N68" s="161">
        <v>3.2599999999999999E-3</v>
      </c>
      <c r="O68" s="161">
        <f>ROUND(E68*N68,5)</f>
        <v>0.68028</v>
      </c>
      <c r="P68" s="161">
        <v>0</v>
      </c>
      <c r="Q68" s="161">
        <f>ROUND(E68*P68,5)</f>
        <v>0</v>
      </c>
      <c r="R68" s="161"/>
      <c r="S68" s="161"/>
      <c r="T68" s="162">
        <v>0.24</v>
      </c>
      <c r="U68" s="161">
        <f>ROUND(E68*T68,2)</f>
        <v>50.08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124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>
        <v>21</v>
      </c>
      <c r="B69" s="159" t="s">
        <v>198</v>
      </c>
      <c r="C69" s="190" t="s">
        <v>199</v>
      </c>
      <c r="D69" s="161" t="s">
        <v>123</v>
      </c>
      <c r="E69" s="166">
        <v>208.67400000000001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6.2E-4</v>
      </c>
      <c r="O69" s="161">
        <f>ROUND(E69*N69,5)</f>
        <v>0.12938</v>
      </c>
      <c r="P69" s="161">
        <v>0</v>
      </c>
      <c r="Q69" s="161">
        <f>ROUND(E69*P69,5)</f>
        <v>0</v>
      </c>
      <c r="R69" s="161"/>
      <c r="S69" s="161"/>
      <c r="T69" s="162">
        <v>0.21</v>
      </c>
      <c r="U69" s="161">
        <f>ROUND(E69*T69,2)</f>
        <v>43.82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124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5">
      <c r="A70" s="153" t="s">
        <v>119</v>
      </c>
      <c r="B70" s="160" t="s">
        <v>62</v>
      </c>
      <c r="C70" s="192" t="s">
        <v>63</v>
      </c>
      <c r="D70" s="164"/>
      <c r="E70" s="168"/>
      <c r="F70" s="171"/>
      <c r="G70" s="171">
        <f>SUMIF(AE71:AE74,"&lt;&gt;NOR",G71:G74)</f>
        <v>0</v>
      </c>
      <c r="H70" s="171"/>
      <c r="I70" s="171">
        <f>SUM(I71:I74)</f>
        <v>0</v>
      </c>
      <c r="J70" s="171"/>
      <c r="K70" s="171">
        <f>SUM(K71:K74)</f>
        <v>0</v>
      </c>
      <c r="L70" s="171"/>
      <c r="M70" s="171">
        <f>SUM(M71:M74)</f>
        <v>0</v>
      </c>
      <c r="N70" s="164"/>
      <c r="O70" s="164">
        <f>SUM(O71:O74)</f>
        <v>2.6099999999999999E-3</v>
      </c>
      <c r="P70" s="164"/>
      <c r="Q70" s="164">
        <f>SUM(Q71:Q74)</f>
        <v>0</v>
      </c>
      <c r="R70" s="164"/>
      <c r="S70" s="164"/>
      <c r="T70" s="165"/>
      <c r="U70" s="164">
        <f>SUM(U71:U74)</f>
        <v>5.08</v>
      </c>
      <c r="AE70" t="s">
        <v>120</v>
      </c>
    </row>
    <row r="71" spans="1:60" outlineLevel="1" x14ac:dyDescent="0.25">
      <c r="A71" s="152">
        <v>22</v>
      </c>
      <c r="B71" s="159" t="s">
        <v>200</v>
      </c>
      <c r="C71" s="190" t="s">
        <v>201</v>
      </c>
      <c r="D71" s="161" t="s">
        <v>123</v>
      </c>
      <c r="E71" s="166">
        <v>65.132750000000001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1">
        <v>4.0000000000000003E-5</v>
      </c>
      <c r="O71" s="161">
        <f>ROUND(E71*N71,5)</f>
        <v>2.6099999999999999E-3</v>
      </c>
      <c r="P71" s="161">
        <v>0</v>
      </c>
      <c r="Q71" s="161">
        <f>ROUND(E71*P71,5)</f>
        <v>0</v>
      </c>
      <c r="R71" s="161"/>
      <c r="S71" s="161"/>
      <c r="T71" s="162">
        <v>7.8E-2</v>
      </c>
      <c r="U71" s="161">
        <f>ROUND(E71*T71,2)</f>
        <v>5.08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124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/>
      <c r="B72" s="159"/>
      <c r="C72" s="191" t="s">
        <v>202</v>
      </c>
      <c r="D72" s="163"/>
      <c r="E72" s="167">
        <v>17.917000000000002</v>
      </c>
      <c r="F72" s="170"/>
      <c r="G72" s="170"/>
      <c r="H72" s="170"/>
      <c r="I72" s="170"/>
      <c r="J72" s="170"/>
      <c r="K72" s="170"/>
      <c r="L72" s="170"/>
      <c r="M72" s="170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126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/>
      <c r="B73" s="159"/>
      <c r="C73" s="191" t="s">
        <v>203</v>
      </c>
      <c r="D73" s="163"/>
      <c r="E73" s="167">
        <v>10.633749999999999</v>
      </c>
      <c r="F73" s="170"/>
      <c r="G73" s="170"/>
      <c r="H73" s="170"/>
      <c r="I73" s="170"/>
      <c r="J73" s="170"/>
      <c r="K73" s="170"/>
      <c r="L73" s="170"/>
      <c r="M73" s="170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126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/>
      <c r="B74" s="159"/>
      <c r="C74" s="191" t="s">
        <v>204</v>
      </c>
      <c r="D74" s="163"/>
      <c r="E74" s="167">
        <v>36.582000000000001</v>
      </c>
      <c r="F74" s="170"/>
      <c r="G74" s="170"/>
      <c r="H74" s="170"/>
      <c r="I74" s="170"/>
      <c r="J74" s="170"/>
      <c r="K74" s="170"/>
      <c r="L74" s="170"/>
      <c r="M74" s="170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126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5">
      <c r="A75" s="153" t="s">
        <v>119</v>
      </c>
      <c r="B75" s="160" t="s">
        <v>64</v>
      </c>
      <c r="C75" s="192" t="s">
        <v>65</v>
      </c>
      <c r="D75" s="164"/>
      <c r="E75" s="168"/>
      <c r="F75" s="171"/>
      <c r="G75" s="171">
        <f>SUMIF(AE76:AE78,"&lt;&gt;NOR",G76:G78)</f>
        <v>0</v>
      </c>
      <c r="H75" s="171"/>
      <c r="I75" s="171">
        <f>SUM(I76:I78)</f>
        <v>0</v>
      </c>
      <c r="J75" s="171"/>
      <c r="K75" s="171">
        <f>SUM(K76:K78)</f>
        <v>0</v>
      </c>
      <c r="L75" s="171"/>
      <c r="M75" s="171">
        <f>SUM(M76:M78)</f>
        <v>0</v>
      </c>
      <c r="N75" s="164"/>
      <c r="O75" s="164">
        <f>SUM(O76:O78)</f>
        <v>0.54559999999999997</v>
      </c>
      <c r="P75" s="164"/>
      <c r="Q75" s="164">
        <f>SUM(Q76:Q78)</f>
        <v>0</v>
      </c>
      <c r="R75" s="164"/>
      <c r="S75" s="164"/>
      <c r="T75" s="165"/>
      <c r="U75" s="164">
        <f>SUM(U76:U78)</f>
        <v>37.770000000000003</v>
      </c>
      <c r="AE75" t="s">
        <v>120</v>
      </c>
    </row>
    <row r="76" spans="1:60" ht="20.399999999999999" outlineLevel="1" x14ac:dyDescent="0.25">
      <c r="A76" s="152">
        <v>23</v>
      </c>
      <c r="B76" s="159" t="s">
        <v>205</v>
      </c>
      <c r="C76" s="190" t="s">
        <v>206</v>
      </c>
      <c r="D76" s="161" t="s">
        <v>123</v>
      </c>
      <c r="E76" s="166">
        <v>30.077000000000002</v>
      </c>
      <c r="F76" s="169">
        <f>H76+J76</f>
        <v>0</v>
      </c>
      <c r="G76" s="170">
        <f>ROUND(E76*F76,2)</f>
        <v>0</v>
      </c>
      <c r="H76" s="170"/>
      <c r="I76" s="170">
        <f>ROUND(E76*H76,2)</f>
        <v>0</v>
      </c>
      <c r="J76" s="170"/>
      <c r="K76" s="170">
        <f>ROUND(E76*J76,2)</f>
        <v>0</v>
      </c>
      <c r="L76" s="170">
        <v>21</v>
      </c>
      <c r="M76" s="170">
        <f>G76*(1+L76/100)</f>
        <v>0</v>
      </c>
      <c r="N76" s="161">
        <v>1.814E-2</v>
      </c>
      <c r="O76" s="161">
        <f>ROUND(E76*N76,5)</f>
        <v>0.54559999999999997</v>
      </c>
      <c r="P76" s="161">
        <v>0</v>
      </c>
      <c r="Q76" s="161">
        <f>ROUND(E76*P76,5)</f>
        <v>0</v>
      </c>
      <c r="R76" s="161"/>
      <c r="S76" s="161"/>
      <c r="T76" s="162">
        <v>1.2558</v>
      </c>
      <c r="U76" s="161">
        <f>ROUND(E76*T76,2)</f>
        <v>37.770000000000003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124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2"/>
      <c r="B77" s="159"/>
      <c r="C77" s="191" t="s">
        <v>207</v>
      </c>
      <c r="D77" s="163"/>
      <c r="E77" s="167"/>
      <c r="F77" s="170"/>
      <c r="G77" s="170"/>
      <c r="H77" s="170"/>
      <c r="I77" s="170"/>
      <c r="J77" s="170"/>
      <c r="K77" s="170"/>
      <c r="L77" s="170"/>
      <c r="M77" s="170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126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2"/>
      <c r="B78" s="159"/>
      <c r="C78" s="191" t="s">
        <v>208</v>
      </c>
      <c r="D78" s="163"/>
      <c r="E78" s="167">
        <v>30.077000000000002</v>
      </c>
      <c r="F78" s="170"/>
      <c r="G78" s="170"/>
      <c r="H78" s="170"/>
      <c r="I78" s="170"/>
      <c r="J78" s="170"/>
      <c r="K78" s="170"/>
      <c r="L78" s="170"/>
      <c r="M78" s="170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126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5">
      <c r="A79" s="153" t="s">
        <v>119</v>
      </c>
      <c r="B79" s="160" t="s">
        <v>66</v>
      </c>
      <c r="C79" s="192" t="s">
        <v>67</v>
      </c>
      <c r="D79" s="164"/>
      <c r="E79" s="168"/>
      <c r="F79" s="171"/>
      <c r="G79" s="171">
        <f>SUMIF(AE80:AE88,"&lt;&gt;NOR",G80:G88)</f>
        <v>0</v>
      </c>
      <c r="H79" s="171"/>
      <c r="I79" s="171">
        <f>SUM(I80:I88)</f>
        <v>0</v>
      </c>
      <c r="J79" s="171"/>
      <c r="K79" s="171">
        <f>SUM(K80:K88)</f>
        <v>0</v>
      </c>
      <c r="L79" s="171"/>
      <c r="M79" s="171">
        <f>SUM(M80:M88)</f>
        <v>0</v>
      </c>
      <c r="N79" s="164"/>
      <c r="O79" s="164">
        <f>SUM(O80:O88)</f>
        <v>101.50619</v>
      </c>
      <c r="P79" s="164"/>
      <c r="Q79" s="164">
        <f>SUM(Q80:Q88)</f>
        <v>0</v>
      </c>
      <c r="R79" s="164"/>
      <c r="S79" s="164"/>
      <c r="T79" s="165"/>
      <c r="U79" s="164">
        <f>SUM(U80:U88)</f>
        <v>141.81</v>
      </c>
      <c r="AE79" t="s">
        <v>120</v>
      </c>
    </row>
    <row r="80" spans="1:60" ht="20.399999999999999" outlineLevel="1" x14ac:dyDescent="0.25">
      <c r="A80" s="152">
        <v>24</v>
      </c>
      <c r="B80" s="159" t="s">
        <v>209</v>
      </c>
      <c r="C80" s="190" t="s">
        <v>210</v>
      </c>
      <c r="D80" s="161" t="s">
        <v>130</v>
      </c>
      <c r="E80" s="166">
        <v>67.741</v>
      </c>
      <c r="F80" s="169">
        <f>H80+J80</f>
        <v>0</v>
      </c>
      <c r="G80" s="170">
        <f>ROUND(E80*F80,2)</f>
        <v>0</v>
      </c>
      <c r="H80" s="170"/>
      <c r="I80" s="170">
        <f>ROUND(E80*H80,2)</f>
        <v>0</v>
      </c>
      <c r="J80" s="170"/>
      <c r="K80" s="170">
        <f>ROUND(E80*J80,2)</f>
        <v>0</v>
      </c>
      <c r="L80" s="170">
        <v>21</v>
      </c>
      <c r="M80" s="170">
        <f>G80*(1+L80/100)</f>
        <v>0</v>
      </c>
      <c r="N80" s="161">
        <v>0.34977000000000003</v>
      </c>
      <c r="O80" s="161">
        <f>ROUND(E80*N80,5)</f>
        <v>23.693770000000001</v>
      </c>
      <c r="P80" s="161">
        <v>0</v>
      </c>
      <c r="Q80" s="161">
        <f>ROUND(E80*P80,5)</f>
        <v>0</v>
      </c>
      <c r="R80" s="161"/>
      <c r="S80" s="161"/>
      <c r="T80" s="162">
        <v>0.72050000000000003</v>
      </c>
      <c r="U80" s="161">
        <f>ROUND(E80*T80,2)</f>
        <v>48.81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138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0.399999999999999" outlineLevel="1" x14ac:dyDescent="0.25">
      <c r="A81" s="152">
        <v>25</v>
      </c>
      <c r="B81" s="159" t="s">
        <v>211</v>
      </c>
      <c r="C81" s="190" t="s">
        <v>212</v>
      </c>
      <c r="D81" s="161" t="s">
        <v>134</v>
      </c>
      <c r="E81" s="166">
        <v>22.453499999999998</v>
      </c>
      <c r="F81" s="169">
        <f>H81+J81</f>
        <v>0</v>
      </c>
      <c r="G81" s="170">
        <f>ROUND(E81*F81,2)</f>
        <v>0</v>
      </c>
      <c r="H81" s="170"/>
      <c r="I81" s="170">
        <f>ROUND(E81*H81,2)</f>
        <v>0</v>
      </c>
      <c r="J81" s="170"/>
      <c r="K81" s="170">
        <f>ROUND(E81*J81,2)</f>
        <v>0</v>
      </c>
      <c r="L81" s="170">
        <v>21</v>
      </c>
      <c r="M81" s="170">
        <f>G81*(1+L81/100)</f>
        <v>0</v>
      </c>
      <c r="N81" s="161">
        <v>2.5249999999999999</v>
      </c>
      <c r="O81" s="161">
        <f>ROUND(E81*N81,5)</f>
        <v>56.69509</v>
      </c>
      <c r="P81" s="161">
        <v>0</v>
      </c>
      <c r="Q81" s="161">
        <f>ROUND(E81*P81,5)</f>
        <v>0</v>
      </c>
      <c r="R81" s="161"/>
      <c r="S81" s="161"/>
      <c r="T81" s="162">
        <v>2.3170000000000002</v>
      </c>
      <c r="U81" s="161">
        <f>ROUND(E81*T81,2)</f>
        <v>52.02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124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2"/>
      <c r="B82" s="159"/>
      <c r="C82" s="191" t="s">
        <v>213</v>
      </c>
      <c r="D82" s="163"/>
      <c r="E82" s="167"/>
      <c r="F82" s="170"/>
      <c r="G82" s="170"/>
      <c r="H82" s="170"/>
      <c r="I82" s="170"/>
      <c r="J82" s="170"/>
      <c r="K82" s="170"/>
      <c r="L82" s="170"/>
      <c r="M82" s="170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126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/>
      <c r="B83" s="159"/>
      <c r="C83" s="191" t="s">
        <v>214</v>
      </c>
      <c r="D83" s="163"/>
      <c r="E83" s="167">
        <v>22.453499999999998</v>
      </c>
      <c r="F83" s="170"/>
      <c r="G83" s="170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126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0.399999999999999" outlineLevel="1" x14ac:dyDescent="0.25">
      <c r="A84" s="152">
        <v>26</v>
      </c>
      <c r="B84" s="159" t="s">
        <v>215</v>
      </c>
      <c r="C84" s="190" t="s">
        <v>216</v>
      </c>
      <c r="D84" s="161" t="s">
        <v>182</v>
      </c>
      <c r="E84" s="166">
        <v>1.08854568</v>
      </c>
      <c r="F84" s="169">
        <f>H84+J84</f>
        <v>0</v>
      </c>
      <c r="G84" s="170">
        <f>ROUND(E84*F84,2)</f>
        <v>0</v>
      </c>
      <c r="H84" s="170"/>
      <c r="I84" s="170">
        <f>ROUND(E84*H84,2)</f>
        <v>0</v>
      </c>
      <c r="J84" s="170"/>
      <c r="K84" s="170">
        <f>ROUND(E84*J84,2)</f>
        <v>0</v>
      </c>
      <c r="L84" s="170">
        <v>21</v>
      </c>
      <c r="M84" s="170">
        <f>G84*(1+L84/100)</f>
        <v>0</v>
      </c>
      <c r="N84" s="161">
        <v>1.0662499999999999</v>
      </c>
      <c r="O84" s="161">
        <f>ROUND(E84*N84,5)</f>
        <v>1.16066</v>
      </c>
      <c r="P84" s="161">
        <v>0</v>
      </c>
      <c r="Q84" s="161">
        <f>ROUND(E84*P84,5)</f>
        <v>0</v>
      </c>
      <c r="R84" s="161"/>
      <c r="S84" s="161"/>
      <c r="T84" s="162">
        <v>15.231</v>
      </c>
      <c r="U84" s="161">
        <f>ROUND(E84*T84,2)</f>
        <v>16.579999999999998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124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2"/>
      <c r="B85" s="159"/>
      <c r="C85" s="191" t="s">
        <v>217</v>
      </c>
      <c r="D85" s="163"/>
      <c r="E85" s="167">
        <v>1.08854568</v>
      </c>
      <c r="F85" s="170"/>
      <c r="G85" s="170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126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2">
        <v>27</v>
      </c>
      <c r="B86" s="159" t="s">
        <v>218</v>
      </c>
      <c r="C86" s="190" t="s">
        <v>219</v>
      </c>
      <c r="D86" s="161" t="s">
        <v>123</v>
      </c>
      <c r="E86" s="166">
        <v>149.69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21</v>
      </c>
      <c r="M86" s="170">
        <f>G86*(1+L86/100)</f>
        <v>0</v>
      </c>
      <c r="N86" s="161">
        <v>0.1111</v>
      </c>
      <c r="O86" s="161">
        <f>ROUND(E86*N86,5)</f>
        <v>16.630559999999999</v>
      </c>
      <c r="P86" s="161">
        <v>0</v>
      </c>
      <c r="Q86" s="161">
        <f>ROUND(E86*P86,5)</f>
        <v>0</v>
      </c>
      <c r="R86" s="161"/>
      <c r="S86" s="161"/>
      <c r="T86" s="162">
        <v>0.153</v>
      </c>
      <c r="U86" s="161">
        <f>ROUND(E86*T86,2)</f>
        <v>22.9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124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52">
        <v>28</v>
      </c>
      <c r="B87" s="159" t="s">
        <v>220</v>
      </c>
      <c r="C87" s="190" t="s">
        <v>221</v>
      </c>
      <c r="D87" s="161" t="s">
        <v>123</v>
      </c>
      <c r="E87" s="166">
        <v>299.38</v>
      </c>
      <c r="F87" s="169">
        <f>H87+J87</f>
        <v>0</v>
      </c>
      <c r="G87" s="170">
        <f>ROUND(E87*F87,2)</f>
        <v>0</v>
      </c>
      <c r="H87" s="170"/>
      <c r="I87" s="170">
        <f>ROUND(E87*H87,2)</f>
        <v>0</v>
      </c>
      <c r="J87" s="170"/>
      <c r="K87" s="170">
        <f>ROUND(E87*J87,2)</f>
        <v>0</v>
      </c>
      <c r="L87" s="170">
        <v>21</v>
      </c>
      <c r="M87" s="170">
        <f>G87*(1+L87/100)</f>
        <v>0</v>
      </c>
      <c r="N87" s="161">
        <v>1.111E-2</v>
      </c>
      <c r="O87" s="161">
        <f>ROUND(E87*N87,5)</f>
        <v>3.3261099999999999</v>
      </c>
      <c r="P87" s="161">
        <v>0</v>
      </c>
      <c r="Q87" s="161">
        <f>ROUND(E87*P87,5)</f>
        <v>0</v>
      </c>
      <c r="R87" s="161"/>
      <c r="S87" s="161"/>
      <c r="T87" s="162">
        <v>5.0000000000000001E-3</v>
      </c>
      <c r="U87" s="161">
        <f>ROUND(E87*T87,2)</f>
        <v>1.5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124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52"/>
      <c r="B88" s="159"/>
      <c r="C88" s="191" t="s">
        <v>222</v>
      </c>
      <c r="D88" s="163"/>
      <c r="E88" s="167">
        <v>299.38</v>
      </c>
      <c r="F88" s="170"/>
      <c r="G88" s="170"/>
      <c r="H88" s="170"/>
      <c r="I88" s="170"/>
      <c r="J88" s="170"/>
      <c r="K88" s="170"/>
      <c r="L88" s="170"/>
      <c r="M88" s="170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126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5">
      <c r="A89" s="153" t="s">
        <v>119</v>
      </c>
      <c r="B89" s="160" t="s">
        <v>68</v>
      </c>
      <c r="C89" s="192" t="s">
        <v>69</v>
      </c>
      <c r="D89" s="164"/>
      <c r="E89" s="168"/>
      <c r="F89" s="171"/>
      <c r="G89" s="171">
        <f>SUMIF(AE90:AE90,"&lt;&gt;NOR",G90:G90)</f>
        <v>0</v>
      </c>
      <c r="H89" s="171"/>
      <c r="I89" s="171">
        <f>SUM(I90:I90)</f>
        <v>0</v>
      </c>
      <c r="J89" s="171"/>
      <c r="K89" s="171">
        <f>SUM(K90:K90)</f>
        <v>0</v>
      </c>
      <c r="L89" s="171"/>
      <c r="M89" s="171">
        <f>SUM(M90:M90)</f>
        <v>0</v>
      </c>
      <c r="N89" s="164"/>
      <c r="O89" s="164">
        <f>SUM(O90:O90)</f>
        <v>0</v>
      </c>
      <c r="P89" s="164"/>
      <c r="Q89" s="164">
        <f>SUM(Q90:Q90)</f>
        <v>0</v>
      </c>
      <c r="R89" s="164"/>
      <c r="S89" s="164"/>
      <c r="T89" s="165"/>
      <c r="U89" s="164">
        <f>SUM(U90:U90)</f>
        <v>4.5</v>
      </c>
      <c r="AE89" t="s">
        <v>120</v>
      </c>
    </row>
    <row r="90" spans="1:60" outlineLevel="1" x14ac:dyDescent="0.25">
      <c r="A90" s="152">
        <v>29</v>
      </c>
      <c r="B90" s="159" t="s">
        <v>223</v>
      </c>
      <c r="C90" s="190" t="s">
        <v>224</v>
      </c>
      <c r="D90" s="161" t="s">
        <v>225</v>
      </c>
      <c r="E90" s="166">
        <v>5</v>
      </c>
      <c r="F90" s="169">
        <f>H90+J90</f>
        <v>0</v>
      </c>
      <c r="G90" s="170">
        <f>ROUND(E90*F90,2)</f>
        <v>0</v>
      </c>
      <c r="H90" s="170"/>
      <c r="I90" s="170">
        <f>ROUND(E90*H90,2)</f>
        <v>0</v>
      </c>
      <c r="J90" s="170"/>
      <c r="K90" s="170">
        <f>ROUND(E90*J90,2)</f>
        <v>0</v>
      </c>
      <c r="L90" s="170">
        <v>21</v>
      </c>
      <c r="M90" s="170">
        <f>G90*(1+L90/100)</f>
        <v>0</v>
      </c>
      <c r="N90" s="161">
        <v>0</v>
      </c>
      <c r="O90" s="161">
        <f>ROUND(E90*N90,5)</f>
        <v>0</v>
      </c>
      <c r="P90" s="161">
        <v>0</v>
      </c>
      <c r="Q90" s="161">
        <f>ROUND(E90*P90,5)</f>
        <v>0</v>
      </c>
      <c r="R90" s="161"/>
      <c r="S90" s="161"/>
      <c r="T90" s="162">
        <v>0.9</v>
      </c>
      <c r="U90" s="161">
        <f>ROUND(E90*T90,2)</f>
        <v>4.5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124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5">
      <c r="A91" s="153" t="s">
        <v>119</v>
      </c>
      <c r="B91" s="160" t="s">
        <v>70</v>
      </c>
      <c r="C91" s="192" t="s">
        <v>71</v>
      </c>
      <c r="D91" s="164"/>
      <c r="E91" s="168"/>
      <c r="F91" s="171"/>
      <c r="G91" s="171">
        <f>SUMIF(AE92:AE94,"&lt;&gt;NOR",G92:G94)</f>
        <v>0</v>
      </c>
      <c r="H91" s="171"/>
      <c r="I91" s="171">
        <f>SUM(I92:I94)</f>
        <v>0</v>
      </c>
      <c r="J91" s="171"/>
      <c r="K91" s="171">
        <f>SUM(K92:K94)</f>
        <v>0</v>
      </c>
      <c r="L91" s="171"/>
      <c r="M91" s="171">
        <f>SUM(M92:M94)</f>
        <v>0</v>
      </c>
      <c r="N91" s="164"/>
      <c r="O91" s="164">
        <f>SUM(O92:O94)</f>
        <v>9.2999999999999992E-3</v>
      </c>
      <c r="P91" s="164"/>
      <c r="Q91" s="164">
        <f>SUM(Q92:Q94)</f>
        <v>0</v>
      </c>
      <c r="R91" s="164"/>
      <c r="S91" s="164"/>
      <c r="T91" s="165"/>
      <c r="U91" s="164">
        <f>SUM(U92:U94)</f>
        <v>46.18</v>
      </c>
      <c r="AE91" t="s">
        <v>120</v>
      </c>
    </row>
    <row r="92" spans="1:60" outlineLevel="1" x14ac:dyDescent="0.25">
      <c r="A92" s="152">
        <v>30</v>
      </c>
      <c r="B92" s="159" t="s">
        <v>226</v>
      </c>
      <c r="C92" s="190" t="s">
        <v>227</v>
      </c>
      <c r="D92" s="161" t="s">
        <v>123</v>
      </c>
      <c r="E92" s="166">
        <v>149.69</v>
      </c>
      <c r="F92" s="169">
        <f>H92+J92</f>
        <v>0</v>
      </c>
      <c r="G92" s="170">
        <f>ROUND(E92*F92,2)</f>
        <v>0</v>
      </c>
      <c r="H92" s="170"/>
      <c r="I92" s="170">
        <f>ROUND(E92*H92,2)</f>
        <v>0</v>
      </c>
      <c r="J92" s="170"/>
      <c r="K92" s="170">
        <f>ROUND(E92*J92,2)</f>
        <v>0</v>
      </c>
      <c r="L92" s="170">
        <v>21</v>
      </c>
      <c r="M92" s="170">
        <f>G92*(1+L92/100)</f>
        <v>0</v>
      </c>
      <c r="N92" s="161">
        <v>4.0000000000000003E-5</v>
      </c>
      <c r="O92" s="161">
        <f>ROUND(E92*N92,5)</f>
        <v>5.9899999999999997E-3</v>
      </c>
      <c r="P92" s="161">
        <v>0</v>
      </c>
      <c r="Q92" s="161">
        <f>ROUND(E92*P92,5)</f>
        <v>0</v>
      </c>
      <c r="R92" s="161"/>
      <c r="S92" s="161"/>
      <c r="T92" s="162">
        <v>0.308</v>
      </c>
      <c r="U92" s="161">
        <f>ROUND(E92*T92,2)</f>
        <v>46.1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124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52">
        <v>31</v>
      </c>
      <c r="B93" s="159" t="s">
        <v>228</v>
      </c>
      <c r="C93" s="190" t="s">
        <v>229</v>
      </c>
      <c r="D93" s="161" t="s">
        <v>230</v>
      </c>
      <c r="E93" s="166">
        <v>1</v>
      </c>
      <c r="F93" s="169">
        <f>H93+J93</f>
        <v>0</v>
      </c>
      <c r="G93" s="170">
        <f>ROUND(E93*F93,2)</f>
        <v>0</v>
      </c>
      <c r="H93" s="170"/>
      <c r="I93" s="170">
        <f>ROUND(E93*H93,2)</f>
        <v>0</v>
      </c>
      <c r="J93" s="170"/>
      <c r="K93" s="170">
        <f>ROUND(E93*J93,2)</f>
        <v>0</v>
      </c>
      <c r="L93" s="170">
        <v>21</v>
      </c>
      <c r="M93" s="170">
        <f>G93*(1+L93/100)</f>
        <v>0</v>
      </c>
      <c r="N93" s="161">
        <v>2.81E-3</v>
      </c>
      <c r="O93" s="161">
        <f>ROUND(E93*N93,5)</f>
        <v>2.81E-3</v>
      </c>
      <c r="P93" s="161">
        <v>0</v>
      </c>
      <c r="Q93" s="161">
        <f>ROUND(E93*P93,5)</f>
        <v>0</v>
      </c>
      <c r="R93" s="161"/>
      <c r="S93" s="161"/>
      <c r="T93" s="162">
        <v>0.08</v>
      </c>
      <c r="U93" s="161">
        <f>ROUND(E93*T93,2)</f>
        <v>0.08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124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2">
        <v>32</v>
      </c>
      <c r="B94" s="159" t="s">
        <v>231</v>
      </c>
      <c r="C94" s="190" t="s">
        <v>232</v>
      </c>
      <c r="D94" s="161" t="s">
        <v>230</v>
      </c>
      <c r="E94" s="166">
        <v>1</v>
      </c>
      <c r="F94" s="169">
        <f>H94+J94</f>
        <v>0</v>
      </c>
      <c r="G94" s="170">
        <f>ROUND(E94*F94,2)</f>
        <v>0</v>
      </c>
      <c r="H94" s="170"/>
      <c r="I94" s="170">
        <f>ROUND(E94*H94,2)</f>
        <v>0</v>
      </c>
      <c r="J94" s="170"/>
      <c r="K94" s="170">
        <f>ROUND(E94*J94,2)</f>
        <v>0</v>
      </c>
      <c r="L94" s="170">
        <v>21</v>
      </c>
      <c r="M94" s="170">
        <f>G94*(1+L94/100)</f>
        <v>0</v>
      </c>
      <c r="N94" s="161">
        <v>5.0000000000000001E-4</v>
      </c>
      <c r="O94" s="161">
        <f>ROUND(E94*N94,5)</f>
        <v>5.0000000000000001E-4</v>
      </c>
      <c r="P94" s="161">
        <v>0</v>
      </c>
      <c r="Q94" s="161">
        <f>ROUND(E94*P94,5)</f>
        <v>0</v>
      </c>
      <c r="R94" s="161"/>
      <c r="S94" s="161"/>
      <c r="T94" s="162">
        <v>0</v>
      </c>
      <c r="U94" s="161">
        <f>ROUND(E94*T94,2)</f>
        <v>0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183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5">
      <c r="A95" s="153" t="s">
        <v>119</v>
      </c>
      <c r="B95" s="160" t="s">
        <v>72</v>
      </c>
      <c r="C95" s="192" t="s">
        <v>73</v>
      </c>
      <c r="D95" s="164"/>
      <c r="E95" s="168"/>
      <c r="F95" s="171"/>
      <c r="G95" s="171">
        <f>SUMIF(AE96:AE103,"&lt;&gt;NOR",G96:G103)</f>
        <v>0</v>
      </c>
      <c r="H95" s="171"/>
      <c r="I95" s="171">
        <f>SUM(I96:I103)</f>
        <v>0</v>
      </c>
      <c r="J95" s="171"/>
      <c r="K95" s="171">
        <f>SUM(K96:K103)</f>
        <v>0</v>
      </c>
      <c r="L95" s="171"/>
      <c r="M95" s="171">
        <f>SUM(M96:M103)</f>
        <v>0</v>
      </c>
      <c r="N95" s="164"/>
      <c r="O95" s="164">
        <f>SUM(O96:O103)</f>
        <v>0</v>
      </c>
      <c r="P95" s="164"/>
      <c r="Q95" s="164">
        <f>SUM(Q96:Q103)</f>
        <v>81.473240000000004</v>
      </c>
      <c r="R95" s="164"/>
      <c r="S95" s="164"/>
      <c r="T95" s="165"/>
      <c r="U95" s="164">
        <f>SUM(U96:U103)</f>
        <v>223.73000000000002</v>
      </c>
      <c r="AE95" t="s">
        <v>120</v>
      </c>
    </row>
    <row r="96" spans="1:60" outlineLevel="1" x14ac:dyDescent="0.25">
      <c r="A96" s="152">
        <v>33</v>
      </c>
      <c r="B96" s="159" t="s">
        <v>233</v>
      </c>
      <c r="C96" s="190" t="s">
        <v>234</v>
      </c>
      <c r="D96" s="161" t="s">
        <v>123</v>
      </c>
      <c r="E96" s="166">
        <v>6.05</v>
      </c>
      <c r="F96" s="169">
        <f>H96+J96</f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0</v>
      </c>
      <c r="O96" s="161">
        <f>ROUND(E96*N96,5)</f>
        <v>0</v>
      </c>
      <c r="P96" s="161">
        <v>0.02</v>
      </c>
      <c r="Q96" s="161">
        <f>ROUND(E96*P96,5)</f>
        <v>0.121</v>
      </c>
      <c r="R96" s="161"/>
      <c r="S96" s="161"/>
      <c r="T96" s="162">
        <v>0.14699999999999999</v>
      </c>
      <c r="U96" s="161">
        <f>ROUND(E96*T96,2)</f>
        <v>0.89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124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0.399999999999999" outlineLevel="1" x14ac:dyDescent="0.25">
      <c r="A97" s="152">
        <v>34</v>
      </c>
      <c r="B97" s="159" t="s">
        <v>235</v>
      </c>
      <c r="C97" s="190" t="s">
        <v>236</v>
      </c>
      <c r="D97" s="161" t="s">
        <v>134</v>
      </c>
      <c r="E97" s="166">
        <v>8.4344999999999999</v>
      </c>
      <c r="F97" s="169">
        <f>H97+J97</f>
        <v>0</v>
      </c>
      <c r="G97" s="170">
        <f>ROUND(E97*F97,2)</f>
        <v>0</v>
      </c>
      <c r="H97" s="170"/>
      <c r="I97" s="170">
        <f>ROUND(E97*H97,2)</f>
        <v>0</v>
      </c>
      <c r="J97" s="170"/>
      <c r="K97" s="170">
        <f>ROUND(E97*J97,2)</f>
        <v>0</v>
      </c>
      <c r="L97" s="170">
        <v>21</v>
      </c>
      <c r="M97" s="170">
        <f>G97*(1+L97/100)</f>
        <v>0</v>
      </c>
      <c r="N97" s="161">
        <v>0</v>
      </c>
      <c r="O97" s="161">
        <f>ROUND(E97*N97,5)</f>
        <v>0</v>
      </c>
      <c r="P97" s="161">
        <v>2.2000000000000002</v>
      </c>
      <c r="Q97" s="161">
        <f>ROUND(E97*P97,5)</f>
        <v>18.555900000000001</v>
      </c>
      <c r="R97" s="161"/>
      <c r="S97" s="161"/>
      <c r="T97" s="162">
        <v>5.0750000000000002</v>
      </c>
      <c r="U97" s="161">
        <f>ROUND(E97*T97,2)</f>
        <v>42.81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124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2"/>
      <c r="B98" s="159"/>
      <c r="C98" s="191" t="s">
        <v>237</v>
      </c>
      <c r="D98" s="163"/>
      <c r="E98" s="167">
        <v>8.4344999999999999</v>
      </c>
      <c r="F98" s="170"/>
      <c r="G98" s="170"/>
      <c r="H98" s="170"/>
      <c r="I98" s="170"/>
      <c r="J98" s="170"/>
      <c r="K98" s="170"/>
      <c r="L98" s="170"/>
      <c r="M98" s="170"/>
      <c r="N98" s="161"/>
      <c r="O98" s="161"/>
      <c r="P98" s="161"/>
      <c r="Q98" s="161"/>
      <c r="R98" s="161"/>
      <c r="S98" s="161"/>
      <c r="T98" s="162"/>
      <c r="U98" s="161"/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126</v>
      </c>
      <c r="AF98" s="151">
        <v>0</v>
      </c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0.399999999999999" outlineLevel="1" x14ac:dyDescent="0.25">
      <c r="A99" s="152">
        <v>35</v>
      </c>
      <c r="B99" s="159" t="s">
        <v>238</v>
      </c>
      <c r="C99" s="190" t="s">
        <v>239</v>
      </c>
      <c r="D99" s="161" t="s">
        <v>134</v>
      </c>
      <c r="E99" s="166">
        <v>20.242799999999999</v>
      </c>
      <c r="F99" s="169">
        <f>H99+J99</f>
        <v>0</v>
      </c>
      <c r="G99" s="170">
        <f>ROUND(E99*F99,2)</f>
        <v>0</v>
      </c>
      <c r="H99" s="170"/>
      <c r="I99" s="170">
        <f>ROUND(E99*H99,2)</f>
        <v>0</v>
      </c>
      <c r="J99" s="170"/>
      <c r="K99" s="170">
        <f>ROUND(E99*J99,2)</f>
        <v>0</v>
      </c>
      <c r="L99" s="170">
        <v>21</v>
      </c>
      <c r="M99" s="170">
        <f>G99*(1+L99/100)</f>
        <v>0</v>
      </c>
      <c r="N99" s="161">
        <v>0</v>
      </c>
      <c r="O99" s="161">
        <f>ROUND(E99*N99,5)</f>
        <v>0</v>
      </c>
      <c r="P99" s="161">
        <v>2.2000000000000002</v>
      </c>
      <c r="Q99" s="161">
        <f>ROUND(E99*P99,5)</f>
        <v>44.53416</v>
      </c>
      <c r="R99" s="161"/>
      <c r="S99" s="161"/>
      <c r="T99" s="162">
        <v>3.9769999999999999</v>
      </c>
      <c r="U99" s="161">
        <f>ROUND(E99*T99,2)</f>
        <v>80.510000000000005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124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2"/>
      <c r="B100" s="159"/>
      <c r="C100" s="191" t="s">
        <v>240</v>
      </c>
      <c r="D100" s="163"/>
      <c r="E100" s="167">
        <v>20.242799999999999</v>
      </c>
      <c r="F100" s="170"/>
      <c r="G100" s="170"/>
      <c r="H100" s="170"/>
      <c r="I100" s="170"/>
      <c r="J100" s="170"/>
      <c r="K100" s="170"/>
      <c r="L100" s="170"/>
      <c r="M100" s="170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126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2">
        <v>36</v>
      </c>
      <c r="B101" s="159" t="s">
        <v>241</v>
      </c>
      <c r="C101" s="190" t="s">
        <v>242</v>
      </c>
      <c r="D101" s="161" t="s">
        <v>134</v>
      </c>
      <c r="E101" s="166">
        <v>20.242999999999999</v>
      </c>
      <c r="F101" s="169">
        <f>H101+J101</f>
        <v>0</v>
      </c>
      <c r="G101" s="170">
        <f>ROUND(E101*F101,2)</f>
        <v>0</v>
      </c>
      <c r="H101" s="170"/>
      <c r="I101" s="170">
        <f>ROUND(E101*H101,2)</f>
        <v>0</v>
      </c>
      <c r="J101" s="170"/>
      <c r="K101" s="170">
        <f>ROUND(E101*J101,2)</f>
        <v>0</v>
      </c>
      <c r="L101" s="170">
        <v>21</v>
      </c>
      <c r="M101" s="170">
        <f>G101*(1+L101/100)</f>
        <v>0</v>
      </c>
      <c r="N101" s="161">
        <v>0</v>
      </c>
      <c r="O101" s="161">
        <f>ROUND(E101*N101,5)</f>
        <v>0</v>
      </c>
      <c r="P101" s="161">
        <v>0</v>
      </c>
      <c r="Q101" s="161">
        <f>ROUND(E101*P101,5)</f>
        <v>0</v>
      </c>
      <c r="R101" s="161"/>
      <c r="S101" s="161"/>
      <c r="T101" s="162">
        <v>4.0289999999999999</v>
      </c>
      <c r="U101" s="161">
        <f>ROUND(E101*T101,2)</f>
        <v>81.56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124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2">
        <v>37</v>
      </c>
      <c r="B102" s="159" t="s">
        <v>243</v>
      </c>
      <c r="C102" s="190" t="s">
        <v>244</v>
      </c>
      <c r="D102" s="161" t="s">
        <v>123</v>
      </c>
      <c r="E102" s="166">
        <v>149.69</v>
      </c>
      <c r="F102" s="169">
        <f>H102+J102</f>
        <v>0</v>
      </c>
      <c r="G102" s="170">
        <f>ROUND(E102*F102,2)</f>
        <v>0</v>
      </c>
      <c r="H102" s="170"/>
      <c r="I102" s="170">
        <f>ROUND(E102*H102,2)</f>
        <v>0</v>
      </c>
      <c r="J102" s="170"/>
      <c r="K102" s="170">
        <f>ROUND(E102*J102,2)</f>
        <v>0</v>
      </c>
      <c r="L102" s="170">
        <v>21</v>
      </c>
      <c r="M102" s="170">
        <f>G102*(1+L102/100)</f>
        <v>0</v>
      </c>
      <c r="N102" s="161">
        <v>0</v>
      </c>
      <c r="O102" s="161">
        <f>ROUND(E102*N102,5)</f>
        <v>0</v>
      </c>
      <c r="P102" s="161">
        <v>0.122</v>
      </c>
      <c r="Q102" s="161">
        <f>ROUND(E102*P102,5)</f>
        <v>18.262180000000001</v>
      </c>
      <c r="R102" s="161"/>
      <c r="S102" s="161"/>
      <c r="T102" s="162">
        <v>0.12</v>
      </c>
      <c r="U102" s="161">
        <f>ROUND(E102*T102,2)</f>
        <v>17.96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124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2"/>
      <c r="B103" s="159"/>
      <c r="C103" s="191" t="s">
        <v>245</v>
      </c>
      <c r="D103" s="163"/>
      <c r="E103" s="167">
        <v>149.69</v>
      </c>
      <c r="F103" s="170"/>
      <c r="G103" s="170"/>
      <c r="H103" s="170"/>
      <c r="I103" s="170"/>
      <c r="J103" s="170"/>
      <c r="K103" s="170"/>
      <c r="L103" s="170"/>
      <c r="M103" s="170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126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x14ac:dyDescent="0.25">
      <c r="A104" s="153" t="s">
        <v>119</v>
      </c>
      <c r="B104" s="160" t="s">
        <v>74</v>
      </c>
      <c r="C104" s="192" t="s">
        <v>75</v>
      </c>
      <c r="D104" s="164"/>
      <c r="E104" s="168"/>
      <c r="F104" s="171"/>
      <c r="G104" s="171">
        <f>SUMIF(AE105:AE118,"&lt;&gt;NOR",G105:G118)</f>
        <v>0</v>
      </c>
      <c r="H104" s="171"/>
      <c r="I104" s="171">
        <f>SUM(I105:I118)</f>
        <v>0</v>
      </c>
      <c r="J104" s="171"/>
      <c r="K104" s="171">
        <f>SUM(K105:K118)</f>
        <v>0</v>
      </c>
      <c r="L104" s="171"/>
      <c r="M104" s="171">
        <f>SUM(M105:M118)</f>
        <v>0</v>
      </c>
      <c r="N104" s="164"/>
      <c r="O104" s="164">
        <f>SUM(O105:O118)</f>
        <v>0</v>
      </c>
      <c r="P104" s="164"/>
      <c r="Q104" s="164">
        <f>SUM(Q105:Q118)</f>
        <v>10.09287</v>
      </c>
      <c r="R104" s="164"/>
      <c r="S104" s="164"/>
      <c r="T104" s="165"/>
      <c r="U104" s="164">
        <f>SUM(U105:U118)</f>
        <v>164.17</v>
      </c>
      <c r="AE104" t="s">
        <v>120</v>
      </c>
    </row>
    <row r="105" spans="1:60" outlineLevel="1" x14ac:dyDescent="0.25">
      <c r="A105" s="152">
        <v>38</v>
      </c>
      <c r="B105" s="159" t="s">
        <v>246</v>
      </c>
      <c r="C105" s="190" t="s">
        <v>247</v>
      </c>
      <c r="D105" s="161" t="s">
        <v>123</v>
      </c>
      <c r="E105" s="166">
        <v>208.67420000000001</v>
      </c>
      <c r="F105" s="169">
        <f>H105+J105</f>
        <v>0</v>
      </c>
      <c r="G105" s="170">
        <f>ROUND(E105*F105,2)</f>
        <v>0</v>
      </c>
      <c r="H105" s="170"/>
      <c r="I105" s="170">
        <f>ROUND(E105*H105,2)</f>
        <v>0</v>
      </c>
      <c r="J105" s="170"/>
      <c r="K105" s="170">
        <f>ROUND(E105*J105,2)</f>
        <v>0</v>
      </c>
      <c r="L105" s="170">
        <v>21</v>
      </c>
      <c r="M105" s="170">
        <f>G105*(1+L105/100)</f>
        <v>0</v>
      </c>
      <c r="N105" s="161">
        <v>0</v>
      </c>
      <c r="O105" s="161">
        <f>ROUND(E105*N105,5)</f>
        <v>0</v>
      </c>
      <c r="P105" s="161">
        <v>4.5999999999999999E-2</v>
      </c>
      <c r="Q105" s="161">
        <f>ROUND(E105*P105,5)</f>
        <v>9.5990099999999998</v>
      </c>
      <c r="R105" s="161"/>
      <c r="S105" s="161"/>
      <c r="T105" s="162">
        <v>0.26</v>
      </c>
      <c r="U105" s="161">
        <f>ROUND(E105*T105,2)</f>
        <v>54.26</v>
      </c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124</v>
      </c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2"/>
      <c r="B106" s="159"/>
      <c r="C106" s="191" t="s">
        <v>248</v>
      </c>
      <c r="D106" s="163"/>
      <c r="E106" s="167">
        <v>16.965599999999998</v>
      </c>
      <c r="F106" s="170"/>
      <c r="G106" s="170"/>
      <c r="H106" s="170"/>
      <c r="I106" s="170"/>
      <c r="J106" s="170"/>
      <c r="K106" s="170"/>
      <c r="L106" s="170"/>
      <c r="M106" s="170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126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2"/>
      <c r="B107" s="159"/>
      <c r="C107" s="191" t="s">
        <v>249</v>
      </c>
      <c r="D107" s="163"/>
      <c r="E107" s="167">
        <v>23.490600000000001</v>
      </c>
      <c r="F107" s="170"/>
      <c r="G107" s="170"/>
      <c r="H107" s="170"/>
      <c r="I107" s="170"/>
      <c r="J107" s="170"/>
      <c r="K107" s="170"/>
      <c r="L107" s="170"/>
      <c r="M107" s="170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126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0.399999999999999" outlineLevel="1" x14ac:dyDescent="0.25">
      <c r="A108" s="152"/>
      <c r="B108" s="159"/>
      <c r="C108" s="191" t="s">
        <v>250</v>
      </c>
      <c r="D108" s="163"/>
      <c r="E108" s="167">
        <v>34.046500000000002</v>
      </c>
      <c r="F108" s="170"/>
      <c r="G108" s="170"/>
      <c r="H108" s="170"/>
      <c r="I108" s="170"/>
      <c r="J108" s="170"/>
      <c r="K108" s="170"/>
      <c r="L108" s="170"/>
      <c r="M108" s="170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126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0.399999999999999" outlineLevel="1" x14ac:dyDescent="0.25">
      <c r="A109" s="152"/>
      <c r="B109" s="159"/>
      <c r="C109" s="191" t="s">
        <v>251</v>
      </c>
      <c r="D109" s="163"/>
      <c r="E109" s="167">
        <v>38.646999999999998</v>
      </c>
      <c r="F109" s="170"/>
      <c r="G109" s="170"/>
      <c r="H109" s="170"/>
      <c r="I109" s="170"/>
      <c r="J109" s="170"/>
      <c r="K109" s="170"/>
      <c r="L109" s="170"/>
      <c r="M109" s="170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126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0.399999999999999" outlineLevel="1" x14ac:dyDescent="0.25">
      <c r="A110" s="152"/>
      <c r="B110" s="159"/>
      <c r="C110" s="191" t="s">
        <v>252</v>
      </c>
      <c r="D110" s="163"/>
      <c r="E110" s="167">
        <v>44.171999999999997</v>
      </c>
      <c r="F110" s="170"/>
      <c r="G110" s="170"/>
      <c r="H110" s="170"/>
      <c r="I110" s="170"/>
      <c r="J110" s="170"/>
      <c r="K110" s="170"/>
      <c r="L110" s="170"/>
      <c r="M110" s="170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126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2"/>
      <c r="B111" s="159"/>
      <c r="C111" s="191" t="s">
        <v>253</v>
      </c>
      <c r="D111" s="163"/>
      <c r="E111" s="167">
        <v>20.234999999999999</v>
      </c>
      <c r="F111" s="170"/>
      <c r="G111" s="170"/>
      <c r="H111" s="170"/>
      <c r="I111" s="170"/>
      <c r="J111" s="170"/>
      <c r="K111" s="170"/>
      <c r="L111" s="170"/>
      <c r="M111" s="170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126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2"/>
      <c r="B112" s="159"/>
      <c r="C112" s="191" t="s">
        <v>254</v>
      </c>
      <c r="D112" s="163"/>
      <c r="E112" s="167">
        <v>12.24</v>
      </c>
      <c r="F112" s="170"/>
      <c r="G112" s="170"/>
      <c r="H112" s="170"/>
      <c r="I112" s="170"/>
      <c r="J112" s="170"/>
      <c r="K112" s="170"/>
      <c r="L112" s="170"/>
      <c r="M112" s="170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126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2"/>
      <c r="B113" s="159"/>
      <c r="C113" s="191" t="s">
        <v>255</v>
      </c>
      <c r="D113" s="163"/>
      <c r="E113" s="167">
        <v>18.877500000000001</v>
      </c>
      <c r="F113" s="170"/>
      <c r="G113" s="170"/>
      <c r="H113" s="170"/>
      <c r="I113" s="170"/>
      <c r="J113" s="170"/>
      <c r="K113" s="170"/>
      <c r="L113" s="170"/>
      <c r="M113" s="170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126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2">
        <v>39</v>
      </c>
      <c r="B114" s="159" t="s">
        <v>256</v>
      </c>
      <c r="C114" s="190" t="s">
        <v>257</v>
      </c>
      <c r="D114" s="161" t="s">
        <v>123</v>
      </c>
      <c r="E114" s="166">
        <v>30.076750000000001</v>
      </c>
      <c r="F114" s="169">
        <f>H114+J114</f>
        <v>0</v>
      </c>
      <c r="G114" s="170">
        <f>ROUND(E114*F114,2)</f>
        <v>0</v>
      </c>
      <c r="H114" s="170"/>
      <c r="I114" s="170">
        <f>ROUND(E114*H114,2)</f>
        <v>0</v>
      </c>
      <c r="J114" s="170"/>
      <c r="K114" s="170">
        <f>ROUND(E114*J114,2)</f>
        <v>0</v>
      </c>
      <c r="L114" s="170">
        <v>21</v>
      </c>
      <c r="M114" s="170">
        <f>G114*(1+L114/100)</f>
        <v>0</v>
      </c>
      <c r="N114" s="161">
        <v>0</v>
      </c>
      <c r="O114" s="161">
        <f>ROUND(E114*N114,5)</f>
        <v>0</v>
      </c>
      <c r="P114" s="161">
        <v>1.6420000000000001E-2</v>
      </c>
      <c r="Q114" s="161">
        <f>ROUND(E114*P114,5)</f>
        <v>0.49386000000000002</v>
      </c>
      <c r="R114" s="161"/>
      <c r="S114" s="161"/>
      <c r="T114" s="162">
        <v>0.24099999999999999</v>
      </c>
      <c r="U114" s="161">
        <f>ROUND(E114*T114,2)</f>
        <v>7.25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124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0.399999999999999" outlineLevel="1" x14ac:dyDescent="0.25">
      <c r="A115" s="152"/>
      <c r="B115" s="159"/>
      <c r="C115" s="191" t="s">
        <v>258</v>
      </c>
      <c r="D115" s="163"/>
      <c r="E115" s="167">
        <v>30.076750000000001</v>
      </c>
      <c r="F115" s="170"/>
      <c r="G115" s="170"/>
      <c r="H115" s="170"/>
      <c r="I115" s="170"/>
      <c r="J115" s="170"/>
      <c r="K115" s="170"/>
      <c r="L115" s="170"/>
      <c r="M115" s="170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126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2">
        <v>40</v>
      </c>
      <c r="B116" s="159" t="s">
        <v>259</v>
      </c>
      <c r="C116" s="190" t="s">
        <v>260</v>
      </c>
      <c r="D116" s="161" t="s">
        <v>123</v>
      </c>
      <c r="E116" s="166">
        <v>238.751</v>
      </c>
      <c r="F116" s="169">
        <f>H116+J116</f>
        <v>0</v>
      </c>
      <c r="G116" s="170">
        <f>ROUND(E116*F116,2)</f>
        <v>0</v>
      </c>
      <c r="H116" s="170"/>
      <c r="I116" s="170">
        <f>ROUND(E116*H116,2)</f>
        <v>0</v>
      </c>
      <c r="J116" s="170"/>
      <c r="K116" s="170">
        <f>ROUND(E116*J116,2)</f>
        <v>0</v>
      </c>
      <c r="L116" s="170">
        <v>21</v>
      </c>
      <c r="M116" s="170">
        <f>G116*(1+L116/100)</f>
        <v>0</v>
      </c>
      <c r="N116" s="161">
        <v>0</v>
      </c>
      <c r="O116" s="161">
        <f>ROUND(E116*N116,5)</f>
        <v>0</v>
      </c>
      <c r="P116" s="161">
        <v>0</v>
      </c>
      <c r="Q116" s="161">
        <f>ROUND(E116*P116,5)</f>
        <v>0</v>
      </c>
      <c r="R116" s="161"/>
      <c r="S116" s="161"/>
      <c r="T116" s="162">
        <v>0.43</v>
      </c>
      <c r="U116" s="161">
        <f>ROUND(E116*T116,2)</f>
        <v>102.66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124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2"/>
      <c r="B117" s="159"/>
      <c r="C117" s="191" t="s">
        <v>261</v>
      </c>
      <c r="D117" s="163"/>
      <c r="E117" s="167"/>
      <c r="F117" s="170"/>
      <c r="G117" s="170"/>
      <c r="H117" s="170"/>
      <c r="I117" s="170"/>
      <c r="J117" s="170"/>
      <c r="K117" s="170"/>
      <c r="L117" s="170"/>
      <c r="M117" s="170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126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2"/>
      <c r="B118" s="159"/>
      <c r="C118" s="191" t="s">
        <v>262</v>
      </c>
      <c r="D118" s="163"/>
      <c r="E118" s="167">
        <v>238.751</v>
      </c>
      <c r="F118" s="170"/>
      <c r="G118" s="170"/>
      <c r="H118" s="170"/>
      <c r="I118" s="170"/>
      <c r="J118" s="170"/>
      <c r="K118" s="170"/>
      <c r="L118" s="170"/>
      <c r="M118" s="170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126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5">
      <c r="A119" s="153" t="s">
        <v>119</v>
      </c>
      <c r="B119" s="160" t="s">
        <v>76</v>
      </c>
      <c r="C119" s="192" t="s">
        <v>77</v>
      </c>
      <c r="D119" s="164"/>
      <c r="E119" s="168"/>
      <c r="F119" s="171"/>
      <c r="G119" s="171">
        <f>SUMIF(AE120:AE123,"&lt;&gt;NOR",G120:G123)</f>
        <v>0</v>
      </c>
      <c r="H119" s="171"/>
      <c r="I119" s="171">
        <f>SUM(I120:I123)</f>
        <v>0</v>
      </c>
      <c r="J119" s="171"/>
      <c r="K119" s="171">
        <f>SUM(K120:K123)</f>
        <v>0</v>
      </c>
      <c r="L119" s="171"/>
      <c r="M119" s="171">
        <f>SUM(M120:M123)</f>
        <v>0</v>
      </c>
      <c r="N119" s="164"/>
      <c r="O119" s="164">
        <f>SUM(O120:O123)</f>
        <v>0</v>
      </c>
      <c r="P119" s="164"/>
      <c r="Q119" s="164">
        <f>SUM(Q120:Q123)</f>
        <v>0</v>
      </c>
      <c r="R119" s="164"/>
      <c r="S119" s="164"/>
      <c r="T119" s="165"/>
      <c r="U119" s="164">
        <f>SUM(U120:U123)</f>
        <v>158.55000000000001</v>
      </c>
      <c r="AE119" t="s">
        <v>120</v>
      </c>
    </row>
    <row r="120" spans="1:60" outlineLevel="1" x14ac:dyDescent="0.25">
      <c r="A120" s="152">
        <v>41</v>
      </c>
      <c r="B120" s="159" t="s">
        <v>263</v>
      </c>
      <c r="C120" s="190" t="s">
        <v>264</v>
      </c>
      <c r="D120" s="161" t="s">
        <v>182</v>
      </c>
      <c r="E120" s="166">
        <v>41.244</v>
      </c>
      <c r="F120" s="169">
        <f>H120+J120</f>
        <v>0</v>
      </c>
      <c r="G120" s="170">
        <f>ROUND(E120*F120,2)</f>
        <v>0</v>
      </c>
      <c r="H120" s="170"/>
      <c r="I120" s="170">
        <f>ROUND(E120*H120,2)</f>
        <v>0</v>
      </c>
      <c r="J120" s="170"/>
      <c r="K120" s="170">
        <f>ROUND(E120*J120,2)</f>
        <v>0</v>
      </c>
      <c r="L120" s="170">
        <v>21</v>
      </c>
      <c r="M120" s="170">
        <f>G120*(1+L120/100)</f>
        <v>0</v>
      </c>
      <c r="N120" s="161">
        <v>0</v>
      </c>
      <c r="O120" s="161">
        <f>ROUND(E120*N120,5)</f>
        <v>0</v>
      </c>
      <c r="P120" s="161">
        <v>0</v>
      </c>
      <c r="Q120" s="161">
        <f>ROUND(E120*P120,5)</f>
        <v>0</v>
      </c>
      <c r="R120" s="161"/>
      <c r="S120" s="161"/>
      <c r="T120" s="162">
        <v>2.1</v>
      </c>
      <c r="U120" s="161">
        <f>ROUND(E120*T120,2)</f>
        <v>86.61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124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2"/>
      <c r="B121" s="159"/>
      <c r="C121" s="191" t="s">
        <v>265</v>
      </c>
      <c r="D121" s="163"/>
      <c r="E121" s="167">
        <v>41.244</v>
      </c>
      <c r="F121" s="170"/>
      <c r="G121" s="170"/>
      <c r="H121" s="170"/>
      <c r="I121" s="170"/>
      <c r="J121" s="170"/>
      <c r="K121" s="170"/>
      <c r="L121" s="170"/>
      <c r="M121" s="170"/>
      <c r="N121" s="161"/>
      <c r="O121" s="161"/>
      <c r="P121" s="161"/>
      <c r="Q121" s="161"/>
      <c r="R121" s="161"/>
      <c r="S121" s="161"/>
      <c r="T121" s="162"/>
      <c r="U121" s="16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126</v>
      </c>
      <c r="AF121" s="151">
        <v>0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2">
        <v>42</v>
      </c>
      <c r="B122" s="159" t="s">
        <v>266</v>
      </c>
      <c r="C122" s="190" t="s">
        <v>267</v>
      </c>
      <c r="D122" s="161" t="s">
        <v>182</v>
      </c>
      <c r="E122" s="166">
        <v>76.650999999999996</v>
      </c>
      <c r="F122" s="169">
        <f>H122+J122</f>
        <v>0</v>
      </c>
      <c r="G122" s="170">
        <f>ROUND(E122*F122,2)</f>
        <v>0</v>
      </c>
      <c r="H122" s="170"/>
      <c r="I122" s="170">
        <f>ROUND(E122*H122,2)</f>
        <v>0</v>
      </c>
      <c r="J122" s="170"/>
      <c r="K122" s="170">
        <f>ROUND(E122*J122,2)</f>
        <v>0</v>
      </c>
      <c r="L122" s="170">
        <v>21</v>
      </c>
      <c r="M122" s="170">
        <f>G122*(1+L122/100)</f>
        <v>0</v>
      </c>
      <c r="N122" s="161">
        <v>0</v>
      </c>
      <c r="O122" s="161">
        <f>ROUND(E122*N122,5)</f>
        <v>0</v>
      </c>
      <c r="P122" s="161">
        <v>0</v>
      </c>
      <c r="Q122" s="161">
        <f>ROUND(E122*P122,5)</f>
        <v>0</v>
      </c>
      <c r="R122" s="161"/>
      <c r="S122" s="161"/>
      <c r="T122" s="162">
        <v>0.9385</v>
      </c>
      <c r="U122" s="161">
        <f>ROUND(E122*T122,2)</f>
        <v>71.94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124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2"/>
      <c r="B123" s="159"/>
      <c r="C123" s="191" t="s">
        <v>268</v>
      </c>
      <c r="D123" s="163"/>
      <c r="E123" s="167">
        <v>76.650999999999996</v>
      </c>
      <c r="F123" s="170"/>
      <c r="G123" s="170"/>
      <c r="H123" s="170"/>
      <c r="I123" s="170"/>
      <c r="J123" s="170"/>
      <c r="K123" s="170"/>
      <c r="L123" s="170"/>
      <c r="M123" s="170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126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5">
      <c r="A124" s="153" t="s">
        <v>119</v>
      </c>
      <c r="B124" s="160" t="s">
        <v>78</v>
      </c>
      <c r="C124" s="192" t="s">
        <v>79</v>
      </c>
      <c r="D124" s="164"/>
      <c r="E124" s="168"/>
      <c r="F124" s="171"/>
      <c r="G124" s="171">
        <f>SUMIF(AE125:AE130,"&lt;&gt;NOR",G125:G130)</f>
        <v>0</v>
      </c>
      <c r="H124" s="171"/>
      <c r="I124" s="171">
        <f>SUM(I125:I130)</f>
        <v>0</v>
      </c>
      <c r="J124" s="171"/>
      <c r="K124" s="171">
        <f>SUM(K125:K130)</f>
        <v>0</v>
      </c>
      <c r="L124" s="171"/>
      <c r="M124" s="171">
        <f>SUM(M125:M130)</f>
        <v>0</v>
      </c>
      <c r="N124" s="164"/>
      <c r="O124" s="164">
        <f>SUM(O125:O130)</f>
        <v>2.1123799999999999</v>
      </c>
      <c r="P124" s="164"/>
      <c r="Q124" s="164">
        <f>SUM(Q125:Q130)</f>
        <v>0</v>
      </c>
      <c r="R124" s="164"/>
      <c r="S124" s="164"/>
      <c r="T124" s="165"/>
      <c r="U124" s="164">
        <f>SUM(U125:U130)</f>
        <v>93.8</v>
      </c>
      <c r="AE124" t="s">
        <v>120</v>
      </c>
    </row>
    <row r="125" spans="1:60" ht="20.399999999999999" outlineLevel="1" x14ac:dyDescent="0.25">
      <c r="A125" s="152">
        <v>43</v>
      </c>
      <c r="B125" s="159" t="s">
        <v>269</v>
      </c>
      <c r="C125" s="190" t="s">
        <v>270</v>
      </c>
      <c r="D125" s="161" t="s">
        <v>123</v>
      </c>
      <c r="E125" s="166">
        <v>149.69</v>
      </c>
      <c r="F125" s="169">
        <f>H125+J125</f>
        <v>0</v>
      </c>
      <c r="G125" s="170">
        <f>ROUND(E125*F125,2)</f>
        <v>0</v>
      </c>
      <c r="H125" s="170"/>
      <c r="I125" s="170">
        <f>ROUND(E125*H125,2)</f>
        <v>0</v>
      </c>
      <c r="J125" s="170"/>
      <c r="K125" s="170">
        <f>ROUND(E125*J125,2)</f>
        <v>0</v>
      </c>
      <c r="L125" s="170">
        <v>21</v>
      </c>
      <c r="M125" s="170">
        <f>G125*(1+L125/100)</f>
        <v>0</v>
      </c>
      <c r="N125" s="161">
        <v>1.159E-2</v>
      </c>
      <c r="O125" s="161">
        <f>ROUND(E125*N125,5)</f>
        <v>1.73491</v>
      </c>
      <c r="P125" s="161">
        <v>0</v>
      </c>
      <c r="Q125" s="161">
        <f>ROUND(E125*P125,5)</f>
        <v>0</v>
      </c>
      <c r="R125" s="161"/>
      <c r="S125" s="161"/>
      <c r="T125" s="162">
        <v>0.50583999999999996</v>
      </c>
      <c r="U125" s="161">
        <f>ROUND(E125*T125,2)</f>
        <v>75.72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138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5">
      <c r="A126" s="152"/>
      <c r="B126" s="159"/>
      <c r="C126" s="191" t="s">
        <v>271</v>
      </c>
      <c r="D126" s="163"/>
      <c r="E126" s="167"/>
      <c r="F126" s="170"/>
      <c r="G126" s="170"/>
      <c r="H126" s="170"/>
      <c r="I126" s="170"/>
      <c r="J126" s="170"/>
      <c r="K126" s="170"/>
      <c r="L126" s="170"/>
      <c r="M126" s="170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126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5">
      <c r="A127" s="152"/>
      <c r="B127" s="159"/>
      <c r="C127" s="191" t="s">
        <v>272</v>
      </c>
      <c r="D127" s="163"/>
      <c r="E127" s="167">
        <v>149.69</v>
      </c>
      <c r="F127" s="170"/>
      <c r="G127" s="170"/>
      <c r="H127" s="170"/>
      <c r="I127" s="170"/>
      <c r="J127" s="170"/>
      <c r="K127" s="170"/>
      <c r="L127" s="170"/>
      <c r="M127" s="170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126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0.399999999999999" outlineLevel="1" x14ac:dyDescent="0.25">
      <c r="A128" s="152">
        <v>44</v>
      </c>
      <c r="B128" s="159" t="s">
        <v>273</v>
      </c>
      <c r="C128" s="190" t="s">
        <v>274</v>
      </c>
      <c r="D128" s="161" t="s">
        <v>123</v>
      </c>
      <c r="E128" s="166">
        <v>30.077000000000002</v>
      </c>
      <c r="F128" s="169">
        <f>H128+J128</f>
        <v>0</v>
      </c>
      <c r="G128" s="170">
        <f>ROUND(E128*F128,2)</f>
        <v>0</v>
      </c>
      <c r="H128" s="170"/>
      <c r="I128" s="170">
        <f>ROUND(E128*H128,2)</f>
        <v>0</v>
      </c>
      <c r="J128" s="170"/>
      <c r="K128" s="170">
        <f>ROUND(E128*J128,2)</f>
        <v>0</v>
      </c>
      <c r="L128" s="170">
        <v>21</v>
      </c>
      <c r="M128" s="170">
        <f>G128*(1+L128/100)</f>
        <v>0</v>
      </c>
      <c r="N128" s="161">
        <v>1.255E-2</v>
      </c>
      <c r="O128" s="161">
        <f>ROUND(E128*N128,5)</f>
        <v>0.37747000000000003</v>
      </c>
      <c r="P128" s="161">
        <v>0</v>
      </c>
      <c r="Q128" s="161">
        <f>ROUND(E128*P128,5)</f>
        <v>0</v>
      </c>
      <c r="R128" s="161"/>
      <c r="S128" s="161"/>
      <c r="T128" s="162">
        <v>0.60104999999999997</v>
      </c>
      <c r="U128" s="161">
        <f>ROUND(E128*T128,2)</f>
        <v>18.079999999999998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138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2"/>
      <c r="B129" s="159"/>
      <c r="C129" s="191" t="s">
        <v>275</v>
      </c>
      <c r="D129" s="163"/>
      <c r="E129" s="167"/>
      <c r="F129" s="170"/>
      <c r="G129" s="170"/>
      <c r="H129" s="170"/>
      <c r="I129" s="170"/>
      <c r="J129" s="170"/>
      <c r="K129" s="170"/>
      <c r="L129" s="170"/>
      <c r="M129" s="170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126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2"/>
      <c r="B130" s="159"/>
      <c r="C130" s="191" t="s">
        <v>208</v>
      </c>
      <c r="D130" s="163"/>
      <c r="E130" s="167">
        <v>30.077000000000002</v>
      </c>
      <c r="F130" s="170"/>
      <c r="G130" s="170"/>
      <c r="H130" s="170"/>
      <c r="I130" s="170"/>
      <c r="J130" s="170"/>
      <c r="K130" s="170"/>
      <c r="L130" s="170"/>
      <c r="M130" s="170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126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x14ac:dyDescent="0.25">
      <c r="A131" s="153" t="s">
        <v>119</v>
      </c>
      <c r="B131" s="160" t="s">
        <v>80</v>
      </c>
      <c r="C131" s="192" t="s">
        <v>81</v>
      </c>
      <c r="D131" s="164"/>
      <c r="E131" s="168"/>
      <c r="F131" s="171"/>
      <c r="G131" s="171">
        <f>SUMIF(AE132:AE137,"&lt;&gt;NOR",G132:G137)</f>
        <v>0</v>
      </c>
      <c r="H131" s="171"/>
      <c r="I131" s="171">
        <f>SUM(I132:I137)</f>
        <v>0</v>
      </c>
      <c r="J131" s="171"/>
      <c r="K131" s="171">
        <f>SUM(K132:K137)</f>
        <v>0</v>
      </c>
      <c r="L131" s="171"/>
      <c r="M131" s="171">
        <f>SUM(M132:M137)</f>
        <v>0</v>
      </c>
      <c r="N131" s="164"/>
      <c r="O131" s="164">
        <f>SUM(O132:O137)</f>
        <v>0.23576</v>
      </c>
      <c r="P131" s="164"/>
      <c r="Q131" s="164">
        <f>SUM(Q132:Q137)</f>
        <v>0</v>
      </c>
      <c r="R131" s="164"/>
      <c r="S131" s="164"/>
      <c r="T131" s="165"/>
      <c r="U131" s="164">
        <f>SUM(U132:U137)</f>
        <v>12.39</v>
      </c>
      <c r="AE131" t="s">
        <v>120</v>
      </c>
    </row>
    <row r="132" spans="1:60" ht="20.399999999999999" outlineLevel="1" x14ac:dyDescent="0.25">
      <c r="A132" s="152">
        <v>45</v>
      </c>
      <c r="B132" s="159" t="s">
        <v>276</v>
      </c>
      <c r="C132" s="190" t="s">
        <v>277</v>
      </c>
      <c r="D132" s="161" t="s">
        <v>123</v>
      </c>
      <c r="E132" s="166">
        <v>149.69</v>
      </c>
      <c r="F132" s="169">
        <f>H132+J132</f>
        <v>0</v>
      </c>
      <c r="G132" s="170">
        <f>ROUND(E132*F132,2)</f>
        <v>0</v>
      </c>
      <c r="H132" s="170"/>
      <c r="I132" s="170">
        <f>ROUND(E132*H132,2)</f>
        <v>0</v>
      </c>
      <c r="J132" s="170"/>
      <c r="K132" s="170">
        <f>ROUND(E132*J132,2)</f>
        <v>0</v>
      </c>
      <c r="L132" s="170">
        <v>21</v>
      </c>
      <c r="M132" s="170">
        <f>G132*(1+L132/100)</f>
        <v>0</v>
      </c>
      <c r="N132" s="161">
        <v>0</v>
      </c>
      <c r="O132" s="161">
        <f>ROUND(E132*N132,5)</f>
        <v>0</v>
      </c>
      <c r="P132" s="161">
        <v>0</v>
      </c>
      <c r="Q132" s="161">
        <f>ROUND(E132*P132,5)</f>
        <v>0</v>
      </c>
      <c r="R132" s="161"/>
      <c r="S132" s="161"/>
      <c r="T132" s="162">
        <v>0.08</v>
      </c>
      <c r="U132" s="161">
        <f>ROUND(E132*T132,2)</f>
        <v>11.98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124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0.399999999999999" outlineLevel="1" x14ac:dyDescent="0.25">
      <c r="A133" s="152"/>
      <c r="B133" s="159"/>
      <c r="C133" s="191" t="s">
        <v>278</v>
      </c>
      <c r="D133" s="163"/>
      <c r="E133" s="167"/>
      <c r="F133" s="170"/>
      <c r="G133" s="170"/>
      <c r="H133" s="170"/>
      <c r="I133" s="170"/>
      <c r="J133" s="170"/>
      <c r="K133" s="170"/>
      <c r="L133" s="170"/>
      <c r="M133" s="170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126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52"/>
      <c r="B134" s="159"/>
      <c r="C134" s="191" t="s">
        <v>272</v>
      </c>
      <c r="D134" s="163"/>
      <c r="E134" s="167">
        <v>149.69</v>
      </c>
      <c r="F134" s="170"/>
      <c r="G134" s="170"/>
      <c r="H134" s="170"/>
      <c r="I134" s="170"/>
      <c r="J134" s="170"/>
      <c r="K134" s="170"/>
      <c r="L134" s="170"/>
      <c r="M134" s="170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126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2">
        <v>46</v>
      </c>
      <c r="B135" s="159" t="s">
        <v>279</v>
      </c>
      <c r="C135" s="190" t="s">
        <v>280</v>
      </c>
      <c r="D135" s="161" t="s">
        <v>134</v>
      </c>
      <c r="E135" s="166">
        <v>9.4304699999999997</v>
      </c>
      <c r="F135" s="169">
        <f>H135+J135</f>
        <v>0</v>
      </c>
      <c r="G135" s="170">
        <f>ROUND(E135*F135,2)</f>
        <v>0</v>
      </c>
      <c r="H135" s="170"/>
      <c r="I135" s="170">
        <f>ROUND(E135*H135,2)</f>
        <v>0</v>
      </c>
      <c r="J135" s="170"/>
      <c r="K135" s="170">
        <f>ROUND(E135*J135,2)</f>
        <v>0</v>
      </c>
      <c r="L135" s="170">
        <v>21</v>
      </c>
      <c r="M135" s="170">
        <f>G135*(1+L135/100)</f>
        <v>0</v>
      </c>
      <c r="N135" s="161">
        <v>2.5000000000000001E-2</v>
      </c>
      <c r="O135" s="161">
        <f>ROUND(E135*N135,5)</f>
        <v>0.23576</v>
      </c>
      <c r="P135" s="161">
        <v>0</v>
      </c>
      <c r="Q135" s="161">
        <f>ROUND(E135*P135,5)</f>
        <v>0</v>
      </c>
      <c r="R135" s="161"/>
      <c r="S135" s="161"/>
      <c r="T135" s="162">
        <v>0</v>
      </c>
      <c r="U135" s="161">
        <f>ROUND(E135*T135,2)</f>
        <v>0</v>
      </c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183</v>
      </c>
      <c r="AF135" s="151"/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52"/>
      <c r="B136" s="159"/>
      <c r="C136" s="191" t="s">
        <v>281</v>
      </c>
      <c r="D136" s="163"/>
      <c r="E136" s="167">
        <v>9.4304699999999997</v>
      </c>
      <c r="F136" s="170"/>
      <c r="G136" s="170"/>
      <c r="H136" s="170"/>
      <c r="I136" s="170"/>
      <c r="J136" s="170"/>
      <c r="K136" s="170"/>
      <c r="L136" s="170"/>
      <c r="M136" s="170"/>
      <c r="N136" s="161"/>
      <c r="O136" s="161"/>
      <c r="P136" s="161"/>
      <c r="Q136" s="161"/>
      <c r="R136" s="161"/>
      <c r="S136" s="161"/>
      <c r="T136" s="162"/>
      <c r="U136" s="16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126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2">
        <v>47</v>
      </c>
      <c r="B137" s="159" t="s">
        <v>282</v>
      </c>
      <c r="C137" s="190" t="s">
        <v>283</v>
      </c>
      <c r="D137" s="161" t="s">
        <v>182</v>
      </c>
      <c r="E137" s="166">
        <v>0.23599999999999999</v>
      </c>
      <c r="F137" s="169">
        <f>H137+J137</f>
        <v>0</v>
      </c>
      <c r="G137" s="170">
        <f>ROUND(E137*F137,2)</f>
        <v>0</v>
      </c>
      <c r="H137" s="170"/>
      <c r="I137" s="170">
        <f>ROUND(E137*H137,2)</f>
        <v>0</v>
      </c>
      <c r="J137" s="170"/>
      <c r="K137" s="170">
        <f>ROUND(E137*J137,2)</f>
        <v>0</v>
      </c>
      <c r="L137" s="170">
        <v>21</v>
      </c>
      <c r="M137" s="170">
        <f>G137*(1+L137/100)</f>
        <v>0</v>
      </c>
      <c r="N137" s="161">
        <v>0</v>
      </c>
      <c r="O137" s="161">
        <f>ROUND(E137*N137,5)</f>
        <v>0</v>
      </c>
      <c r="P137" s="161">
        <v>0</v>
      </c>
      <c r="Q137" s="161">
        <f>ROUND(E137*P137,5)</f>
        <v>0</v>
      </c>
      <c r="R137" s="161"/>
      <c r="S137" s="161"/>
      <c r="T137" s="162">
        <v>1.74</v>
      </c>
      <c r="U137" s="161">
        <f>ROUND(E137*T137,2)</f>
        <v>0.41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124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x14ac:dyDescent="0.25">
      <c r="A138" s="153" t="s">
        <v>119</v>
      </c>
      <c r="B138" s="160" t="s">
        <v>82</v>
      </c>
      <c r="C138" s="192" t="s">
        <v>83</v>
      </c>
      <c r="D138" s="164"/>
      <c r="E138" s="168"/>
      <c r="F138" s="171"/>
      <c r="G138" s="171">
        <f>SUMIF(AE139:AE145,"&lt;&gt;NOR",G139:G145)</f>
        <v>0</v>
      </c>
      <c r="H138" s="171"/>
      <c r="I138" s="171">
        <f>SUM(I139:I145)</f>
        <v>0</v>
      </c>
      <c r="J138" s="171"/>
      <c r="K138" s="171">
        <f>SUM(K139:K145)</f>
        <v>0</v>
      </c>
      <c r="L138" s="171"/>
      <c r="M138" s="171">
        <f>SUM(M139:M145)</f>
        <v>0</v>
      </c>
      <c r="N138" s="164"/>
      <c r="O138" s="164">
        <f>SUM(O139:O145)</f>
        <v>6.5700000000000008E-2</v>
      </c>
      <c r="P138" s="164"/>
      <c r="Q138" s="164">
        <f>SUM(Q139:Q145)</f>
        <v>0.30625000000000002</v>
      </c>
      <c r="R138" s="164"/>
      <c r="S138" s="164"/>
      <c r="T138" s="165"/>
      <c r="U138" s="164">
        <f>SUM(U139:U145)</f>
        <v>11.170000000000002</v>
      </c>
      <c r="AE138" t="s">
        <v>120</v>
      </c>
    </row>
    <row r="139" spans="1:60" ht="20.399999999999999" outlineLevel="1" x14ac:dyDescent="0.25">
      <c r="A139" s="152">
        <v>48</v>
      </c>
      <c r="B139" s="159" t="s">
        <v>284</v>
      </c>
      <c r="C139" s="190" t="s">
        <v>285</v>
      </c>
      <c r="D139" s="161" t="s">
        <v>230</v>
      </c>
      <c r="E139" s="166">
        <v>1</v>
      </c>
      <c r="F139" s="169">
        <f>H139+J139</f>
        <v>0</v>
      </c>
      <c r="G139" s="170">
        <f>ROUND(E139*F139,2)</f>
        <v>0</v>
      </c>
      <c r="H139" s="170"/>
      <c r="I139" s="170">
        <f>ROUND(E139*H139,2)</f>
        <v>0</v>
      </c>
      <c r="J139" s="170"/>
      <c r="K139" s="170">
        <f>ROUND(E139*J139,2)</f>
        <v>0</v>
      </c>
      <c r="L139" s="170">
        <v>21</v>
      </c>
      <c r="M139" s="170">
        <f>G139*(1+L139/100)</f>
        <v>0</v>
      </c>
      <c r="N139" s="161">
        <v>2.0000000000000001E-4</v>
      </c>
      <c r="O139" s="161">
        <f>ROUND(E139*N139,5)</f>
        <v>2.0000000000000001E-4</v>
      </c>
      <c r="P139" s="161">
        <v>0.30625000000000002</v>
      </c>
      <c r="Q139" s="161">
        <f>ROUND(E139*P139,5)</f>
        <v>0.30625000000000002</v>
      </c>
      <c r="R139" s="161"/>
      <c r="S139" s="161"/>
      <c r="T139" s="162">
        <v>2.4510000000000001</v>
      </c>
      <c r="U139" s="161">
        <f>ROUND(E139*T139,2)</f>
        <v>2.4500000000000002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138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2">
        <v>49</v>
      </c>
      <c r="B140" s="159" t="s">
        <v>286</v>
      </c>
      <c r="C140" s="190" t="s">
        <v>287</v>
      </c>
      <c r="D140" s="161" t="s">
        <v>288</v>
      </c>
      <c r="E140" s="166">
        <v>1</v>
      </c>
      <c r="F140" s="169">
        <f>H140+J140</f>
        <v>0</v>
      </c>
      <c r="G140" s="170">
        <f>ROUND(E140*F140,2)</f>
        <v>0</v>
      </c>
      <c r="H140" s="170"/>
      <c r="I140" s="170">
        <f>ROUND(E140*H140,2)</f>
        <v>0</v>
      </c>
      <c r="J140" s="170"/>
      <c r="K140" s="170">
        <f>ROUND(E140*J140,2)</f>
        <v>0</v>
      </c>
      <c r="L140" s="170">
        <v>21</v>
      </c>
      <c r="M140" s="170">
        <f>G140*(1+L140/100)</f>
        <v>0</v>
      </c>
      <c r="N140" s="161">
        <v>5.0000000000000001E-4</v>
      </c>
      <c r="O140" s="161">
        <f>ROUND(E140*N140,5)</f>
        <v>5.0000000000000001E-4</v>
      </c>
      <c r="P140" s="161">
        <v>0</v>
      </c>
      <c r="Q140" s="161">
        <f>ROUND(E140*P140,5)</f>
        <v>0</v>
      </c>
      <c r="R140" s="161"/>
      <c r="S140" s="161"/>
      <c r="T140" s="162">
        <v>8.7240000000000002</v>
      </c>
      <c r="U140" s="161">
        <f>ROUND(E140*T140,2)</f>
        <v>8.7200000000000006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138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2"/>
      <c r="B141" s="159"/>
      <c r="C141" s="261" t="s">
        <v>289</v>
      </c>
      <c r="D141" s="262"/>
      <c r="E141" s="263"/>
      <c r="F141" s="264"/>
      <c r="G141" s="265"/>
      <c r="H141" s="170"/>
      <c r="I141" s="170"/>
      <c r="J141" s="170"/>
      <c r="K141" s="170"/>
      <c r="L141" s="170"/>
      <c r="M141" s="170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290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4" t="str">
        <f>C141</f>
        <v>včetně D+M potřebného příslušenství, jako např. tlakoměr, kohouty, separátor nečistot, apod.</v>
      </c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2"/>
      <c r="B142" s="159"/>
      <c r="C142" s="261" t="s">
        <v>291</v>
      </c>
      <c r="D142" s="262"/>
      <c r="E142" s="263"/>
      <c r="F142" s="264"/>
      <c r="G142" s="265"/>
      <c r="H142" s="170"/>
      <c r="I142" s="170"/>
      <c r="J142" s="170"/>
      <c r="K142" s="170"/>
      <c r="L142" s="170"/>
      <c r="M142" s="170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290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4" t="str">
        <f>C142</f>
        <v>včetně zprovoznění a revize</v>
      </c>
      <c r="BB142" s="151"/>
      <c r="BC142" s="151"/>
      <c r="BD142" s="151"/>
      <c r="BE142" s="151"/>
      <c r="BF142" s="151"/>
      <c r="BG142" s="151"/>
      <c r="BH142" s="151"/>
    </row>
    <row r="143" spans="1:60" ht="20.399999999999999" outlineLevel="1" x14ac:dyDescent="0.25">
      <c r="A143" s="152">
        <v>50</v>
      </c>
      <c r="B143" s="159" t="s">
        <v>292</v>
      </c>
      <c r="C143" s="190" t="s">
        <v>293</v>
      </c>
      <c r="D143" s="161" t="s">
        <v>230</v>
      </c>
      <c r="E143" s="166">
        <v>1</v>
      </c>
      <c r="F143" s="169">
        <f>H143+J143</f>
        <v>0</v>
      </c>
      <c r="G143" s="170">
        <f>ROUND(E143*F143,2)</f>
        <v>0</v>
      </c>
      <c r="H143" s="170"/>
      <c r="I143" s="170">
        <f>ROUND(E143*H143,2)</f>
        <v>0</v>
      </c>
      <c r="J143" s="170"/>
      <c r="K143" s="170">
        <f>ROUND(E143*J143,2)</f>
        <v>0</v>
      </c>
      <c r="L143" s="170">
        <v>21</v>
      </c>
      <c r="M143" s="170">
        <f>G143*(1+L143/100)</f>
        <v>0</v>
      </c>
      <c r="N143" s="161">
        <v>6.5000000000000002E-2</v>
      </c>
      <c r="O143" s="161">
        <f>ROUND(E143*N143,5)</f>
        <v>6.5000000000000002E-2</v>
      </c>
      <c r="P143" s="161">
        <v>0</v>
      </c>
      <c r="Q143" s="161">
        <f>ROUND(E143*P143,5)</f>
        <v>0</v>
      </c>
      <c r="R143" s="161"/>
      <c r="S143" s="161"/>
      <c r="T143" s="162">
        <v>0</v>
      </c>
      <c r="U143" s="161">
        <f>ROUND(E143*T143,2)</f>
        <v>0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183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5">
      <c r="A144" s="152"/>
      <c r="B144" s="159"/>
      <c r="C144" s="261" t="s">
        <v>294</v>
      </c>
      <c r="D144" s="262"/>
      <c r="E144" s="263"/>
      <c r="F144" s="264"/>
      <c r="G144" s="265"/>
      <c r="H144" s="170"/>
      <c r="I144" s="170"/>
      <c r="J144" s="170"/>
      <c r="K144" s="170"/>
      <c r="L144" s="170"/>
      <c r="M144" s="170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290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4" t="str">
        <f>C144</f>
        <v>referenční výrobek THERM 35 KDZ 5</v>
      </c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2"/>
      <c r="B145" s="159"/>
      <c r="C145" s="261" t="s">
        <v>295</v>
      </c>
      <c r="D145" s="262"/>
      <c r="E145" s="263"/>
      <c r="F145" s="264"/>
      <c r="G145" s="265"/>
      <c r="H145" s="170"/>
      <c r="I145" s="170"/>
      <c r="J145" s="170"/>
      <c r="K145" s="170"/>
      <c r="L145" s="170"/>
      <c r="M145" s="170"/>
      <c r="N145" s="161"/>
      <c r="O145" s="161"/>
      <c r="P145" s="161"/>
      <c r="Q145" s="161"/>
      <c r="R145" s="161"/>
      <c r="S145" s="161"/>
      <c r="T145" s="162"/>
      <c r="U145" s="16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290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4" t="str">
        <f>C145</f>
        <v>příslušenství termostat, apod.</v>
      </c>
      <c r="BB145" s="151"/>
      <c r="BC145" s="151"/>
      <c r="BD145" s="151"/>
      <c r="BE145" s="151"/>
      <c r="BF145" s="151"/>
      <c r="BG145" s="151"/>
      <c r="BH145" s="151"/>
    </row>
    <row r="146" spans="1:60" x14ac:dyDescent="0.25">
      <c r="A146" s="153" t="s">
        <v>119</v>
      </c>
      <c r="B146" s="160" t="s">
        <v>84</v>
      </c>
      <c r="C146" s="192" t="s">
        <v>85</v>
      </c>
      <c r="D146" s="164"/>
      <c r="E146" s="168"/>
      <c r="F146" s="171"/>
      <c r="G146" s="171">
        <f>SUMIF(AE147:AE149,"&lt;&gt;NOR",G147:G149)</f>
        <v>0</v>
      </c>
      <c r="H146" s="171"/>
      <c r="I146" s="171">
        <f>SUM(I147:I149)</f>
        <v>0</v>
      </c>
      <c r="J146" s="171"/>
      <c r="K146" s="171">
        <f>SUM(K147:K149)</f>
        <v>0</v>
      </c>
      <c r="L146" s="171"/>
      <c r="M146" s="171">
        <f>SUM(M147:M149)</f>
        <v>0</v>
      </c>
      <c r="N146" s="164"/>
      <c r="O146" s="164">
        <f>SUM(O147:O149)</f>
        <v>0.38469999999999999</v>
      </c>
      <c r="P146" s="164"/>
      <c r="Q146" s="164">
        <f>SUM(Q147:Q149)</f>
        <v>0</v>
      </c>
      <c r="R146" s="164"/>
      <c r="S146" s="164"/>
      <c r="T146" s="165"/>
      <c r="U146" s="164">
        <f>SUM(U147:U149)</f>
        <v>327.69</v>
      </c>
      <c r="AE146" t="s">
        <v>120</v>
      </c>
    </row>
    <row r="147" spans="1:60" outlineLevel="1" x14ac:dyDescent="0.25">
      <c r="A147" s="152">
        <v>51</v>
      </c>
      <c r="B147" s="159" t="s">
        <v>296</v>
      </c>
      <c r="C147" s="190" t="s">
        <v>297</v>
      </c>
      <c r="D147" s="161" t="s">
        <v>123</v>
      </c>
      <c r="E147" s="166">
        <v>149.69</v>
      </c>
      <c r="F147" s="169">
        <f>H147+J147</f>
        <v>0</v>
      </c>
      <c r="G147" s="170">
        <f>ROUND(E147*F147,2)</f>
        <v>0</v>
      </c>
      <c r="H147" s="170"/>
      <c r="I147" s="170">
        <f>ROUND(E147*H147,2)</f>
        <v>0</v>
      </c>
      <c r="J147" s="170"/>
      <c r="K147" s="170">
        <f>ROUND(E147*J147,2)</f>
        <v>0</v>
      </c>
      <c r="L147" s="170">
        <v>21</v>
      </c>
      <c r="M147" s="170">
        <f>G147*(1+L147/100)</f>
        <v>0</v>
      </c>
      <c r="N147" s="161">
        <v>2.5699999999999998E-3</v>
      </c>
      <c r="O147" s="161">
        <f>ROUND(E147*N147,5)</f>
        <v>0.38469999999999999</v>
      </c>
      <c r="P147" s="161">
        <v>0</v>
      </c>
      <c r="Q147" s="161">
        <f>ROUND(E147*P147,5)</f>
        <v>0</v>
      </c>
      <c r="R147" s="161"/>
      <c r="S147" s="161"/>
      <c r="T147" s="162">
        <v>2.1800000000000002</v>
      </c>
      <c r="U147" s="161">
        <f>ROUND(E147*T147,2)</f>
        <v>326.32</v>
      </c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124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41.4" outlineLevel="1" x14ac:dyDescent="0.25">
      <c r="A148" s="152"/>
      <c r="B148" s="159"/>
      <c r="C148" s="261" t="s">
        <v>298</v>
      </c>
      <c r="D148" s="262"/>
      <c r="E148" s="263"/>
      <c r="F148" s="264"/>
      <c r="G148" s="265"/>
      <c r="H148" s="170"/>
      <c r="I148" s="170"/>
      <c r="J148" s="170"/>
      <c r="K148" s="170"/>
      <c r="L148" s="170"/>
      <c r="M148" s="170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290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4" t="str">
        <f>C148</f>
        <v>Pokládka tepelné izolace (tl. 60 mm dle rozboru položky), upevnění dilatačního pásku, pokládka systémové desky (vodicích lišt, Kari sítě), pokládka trubek, montáž a dodávka skříně, montáž a dodávka rozdělovače, napojení trubek na rozdělovač, výplach topných okruhů, naplnění, odvzdušnění. Včetně všech potřebných dodávek.</v>
      </c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2">
        <v>52</v>
      </c>
      <c r="B149" s="159" t="s">
        <v>299</v>
      </c>
      <c r="C149" s="190" t="s">
        <v>300</v>
      </c>
      <c r="D149" s="161" t="s">
        <v>182</v>
      </c>
      <c r="E149" s="166">
        <v>0.38500000000000001</v>
      </c>
      <c r="F149" s="169">
        <f>H149+J149</f>
        <v>0</v>
      </c>
      <c r="G149" s="170">
        <f>ROUND(E149*F149,2)</f>
        <v>0</v>
      </c>
      <c r="H149" s="170"/>
      <c r="I149" s="170">
        <f>ROUND(E149*H149,2)</f>
        <v>0</v>
      </c>
      <c r="J149" s="170"/>
      <c r="K149" s="170">
        <f>ROUND(E149*J149,2)</f>
        <v>0</v>
      </c>
      <c r="L149" s="170">
        <v>21</v>
      </c>
      <c r="M149" s="170">
        <f>G149*(1+L149/100)</f>
        <v>0</v>
      </c>
      <c r="N149" s="161">
        <v>0</v>
      </c>
      <c r="O149" s="161">
        <f>ROUND(E149*N149,5)</f>
        <v>0</v>
      </c>
      <c r="P149" s="161">
        <v>0</v>
      </c>
      <c r="Q149" s="161">
        <f>ROUND(E149*P149,5)</f>
        <v>0</v>
      </c>
      <c r="R149" s="161"/>
      <c r="S149" s="161"/>
      <c r="T149" s="162">
        <v>3.55</v>
      </c>
      <c r="U149" s="161">
        <f>ROUND(E149*T149,2)</f>
        <v>1.37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124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5">
      <c r="A150" s="153" t="s">
        <v>119</v>
      </c>
      <c r="B150" s="160" t="s">
        <v>86</v>
      </c>
      <c r="C150" s="192" t="s">
        <v>87</v>
      </c>
      <c r="D150" s="164"/>
      <c r="E150" s="168"/>
      <c r="F150" s="171"/>
      <c r="G150" s="171">
        <f>SUMIF(AE151:AE161,"&lt;&gt;NOR",G151:G161)</f>
        <v>0</v>
      </c>
      <c r="H150" s="171"/>
      <c r="I150" s="171">
        <f>SUM(I151:I161)</f>
        <v>0</v>
      </c>
      <c r="J150" s="171"/>
      <c r="K150" s="171">
        <f>SUM(K151:K161)</f>
        <v>0</v>
      </c>
      <c r="L150" s="171"/>
      <c r="M150" s="171">
        <f>SUM(M151:M161)</f>
        <v>0</v>
      </c>
      <c r="N150" s="164"/>
      <c r="O150" s="164">
        <f>SUM(O151:O161)</f>
        <v>0.19966</v>
      </c>
      <c r="P150" s="164"/>
      <c r="Q150" s="164">
        <f>SUM(Q151:Q161)</f>
        <v>0</v>
      </c>
      <c r="R150" s="164"/>
      <c r="S150" s="164"/>
      <c r="T150" s="165"/>
      <c r="U150" s="164">
        <f>SUM(U151:U161)</f>
        <v>10.199999999999999</v>
      </c>
      <c r="AE150" t="s">
        <v>120</v>
      </c>
    </row>
    <row r="151" spans="1:60" outlineLevel="1" x14ac:dyDescent="0.25">
      <c r="A151" s="152">
        <v>53</v>
      </c>
      <c r="B151" s="159" t="s">
        <v>301</v>
      </c>
      <c r="C151" s="190" t="s">
        <v>302</v>
      </c>
      <c r="D151" s="161" t="s">
        <v>123</v>
      </c>
      <c r="E151" s="166">
        <v>6.05</v>
      </c>
      <c r="F151" s="169">
        <f>H151+J151</f>
        <v>0</v>
      </c>
      <c r="G151" s="170">
        <f>ROUND(E151*F151,2)</f>
        <v>0</v>
      </c>
      <c r="H151" s="170"/>
      <c r="I151" s="170">
        <f>ROUND(E151*H151,2)</f>
        <v>0</v>
      </c>
      <c r="J151" s="170"/>
      <c r="K151" s="170">
        <f>ROUND(E151*J151,2)</f>
        <v>0</v>
      </c>
      <c r="L151" s="170">
        <v>21</v>
      </c>
      <c r="M151" s="170">
        <f>G151*(1+L151/100)</f>
        <v>0</v>
      </c>
      <c r="N151" s="161">
        <v>0</v>
      </c>
      <c r="O151" s="161">
        <f>ROUND(E151*N151,5)</f>
        <v>0</v>
      </c>
      <c r="P151" s="161">
        <v>0</v>
      </c>
      <c r="Q151" s="161">
        <f>ROUND(E151*P151,5)</f>
        <v>0</v>
      </c>
      <c r="R151" s="161"/>
      <c r="S151" s="161"/>
      <c r="T151" s="162">
        <v>1.6E-2</v>
      </c>
      <c r="U151" s="161">
        <f>ROUND(E151*T151,2)</f>
        <v>0.1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124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2">
        <v>54</v>
      </c>
      <c r="B152" s="159" t="s">
        <v>303</v>
      </c>
      <c r="C152" s="190" t="s">
        <v>304</v>
      </c>
      <c r="D152" s="161" t="s">
        <v>123</v>
      </c>
      <c r="E152" s="166">
        <v>6.05</v>
      </c>
      <c r="F152" s="169">
        <f>H152+J152</f>
        <v>0</v>
      </c>
      <c r="G152" s="170">
        <f>ROUND(E152*F152,2)</f>
        <v>0</v>
      </c>
      <c r="H152" s="170"/>
      <c r="I152" s="170">
        <f>ROUND(E152*H152,2)</f>
        <v>0</v>
      </c>
      <c r="J152" s="170"/>
      <c r="K152" s="170">
        <f>ROUND(E152*J152,2)</f>
        <v>0</v>
      </c>
      <c r="L152" s="170">
        <v>21</v>
      </c>
      <c r="M152" s="170">
        <f>G152*(1+L152/100)</f>
        <v>0</v>
      </c>
      <c r="N152" s="161">
        <v>2.1000000000000001E-4</v>
      </c>
      <c r="O152" s="161">
        <f>ROUND(E152*N152,5)</f>
        <v>1.2700000000000001E-3</v>
      </c>
      <c r="P152" s="161">
        <v>0</v>
      </c>
      <c r="Q152" s="161">
        <f>ROUND(E152*P152,5)</f>
        <v>0</v>
      </c>
      <c r="R152" s="161"/>
      <c r="S152" s="161"/>
      <c r="T152" s="162">
        <v>0.05</v>
      </c>
      <c r="U152" s="161">
        <f>ROUND(E152*T152,2)</f>
        <v>0.3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124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52">
        <v>55</v>
      </c>
      <c r="B153" s="159" t="s">
        <v>305</v>
      </c>
      <c r="C153" s="190" t="s">
        <v>306</v>
      </c>
      <c r="D153" s="161" t="s">
        <v>130</v>
      </c>
      <c r="E153" s="166">
        <v>8.16</v>
      </c>
      <c r="F153" s="169">
        <f>H153+J153</f>
        <v>0</v>
      </c>
      <c r="G153" s="170">
        <f>ROUND(E153*F153,2)</f>
        <v>0</v>
      </c>
      <c r="H153" s="170"/>
      <c r="I153" s="170">
        <f>ROUND(E153*H153,2)</f>
        <v>0</v>
      </c>
      <c r="J153" s="170"/>
      <c r="K153" s="170">
        <f>ROUND(E153*J153,2)</f>
        <v>0</v>
      </c>
      <c r="L153" s="170">
        <v>21</v>
      </c>
      <c r="M153" s="170">
        <f>G153*(1+L153/100)</f>
        <v>0</v>
      </c>
      <c r="N153" s="161">
        <v>3.2000000000000003E-4</v>
      </c>
      <c r="O153" s="161">
        <f>ROUND(E153*N153,5)</f>
        <v>2.6099999999999999E-3</v>
      </c>
      <c r="P153" s="161">
        <v>0</v>
      </c>
      <c r="Q153" s="161">
        <f>ROUND(E153*P153,5)</f>
        <v>0</v>
      </c>
      <c r="R153" s="161"/>
      <c r="S153" s="161"/>
      <c r="T153" s="162">
        <v>0.23599999999999999</v>
      </c>
      <c r="U153" s="161">
        <f>ROUND(E153*T153,2)</f>
        <v>1.93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124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2"/>
      <c r="B154" s="159"/>
      <c r="C154" s="191" t="s">
        <v>307</v>
      </c>
      <c r="D154" s="163"/>
      <c r="E154" s="167">
        <v>8.16</v>
      </c>
      <c r="F154" s="170"/>
      <c r="G154" s="170"/>
      <c r="H154" s="170"/>
      <c r="I154" s="170"/>
      <c r="J154" s="170"/>
      <c r="K154" s="170"/>
      <c r="L154" s="170"/>
      <c r="M154" s="170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126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2">
        <v>56</v>
      </c>
      <c r="B155" s="159" t="s">
        <v>308</v>
      </c>
      <c r="C155" s="190" t="s">
        <v>309</v>
      </c>
      <c r="D155" s="161" t="s">
        <v>130</v>
      </c>
      <c r="E155" s="166">
        <v>8.16</v>
      </c>
      <c r="F155" s="169">
        <f>H155+J155</f>
        <v>0</v>
      </c>
      <c r="G155" s="170">
        <f>ROUND(E155*F155,2)</f>
        <v>0</v>
      </c>
      <c r="H155" s="170"/>
      <c r="I155" s="170">
        <f>ROUND(E155*H155,2)</f>
        <v>0</v>
      </c>
      <c r="J155" s="170"/>
      <c r="K155" s="170">
        <f>ROUND(E155*J155,2)</f>
        <v>0</v>
      </c>
      <c r="L155" s="170">
        <v>21</v>
      </c>
      <c r="M155" s="170">
        <f>G155*(1+L155/100)</f>
        <v>0</v>
      </c>
      <c r="N155" s="161">
        <v>0</v>
      </c>
      <c r="O155" s="161">
        <f>ROUND(E155*N155,5)</f>
        <v>0</v>
      </c>
      <c r="P155" s="161">
        <v>0</v>
      </c>
      <c r="Q155" s="161">
        <f>ROUND(E155*P155,5)</f>
        <v>0</v>
      </c>
      <c r="R155" s="161"/>
      <c r="S155" s="161"/>
      <c r="T155" s="162">
        <v>0.154</v>
      </c>
      <c r="U155" s="161">
        <f>ROUND(E155*T155,2)</f>
        <v>1.26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124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52">
        <v>57</v>
      </c>
      <c r="B156" s="159" t="s">
        <v>310</v>
      </c>
      <c r="C156" s="190" t="s">
        <v>311</v>
      </c>
      <c r="D156" s="161" t="s">
        <v>123</v>
      </c>
      <c r="E156" s="166">
        <v>6.05</v>
      </c>
      <c r="F156" s="169">
        <f>H156+J156</f>
        <v>0</v>
      </c>
      <c r="G156" s="170">
        <f>ROUND(E156*F156,2)</f>
        <v>0</v>
      </c>
      <c r="H156" s="170"/>
      <c r="I156" s="170">
        <f>ROUND(E156*H156,2)</f>
        <v>0</v>
      </c>
      <c r="J156" s="170"/>
      <c r="K156" s="170">
        <f>ROUND(E156*J156,2)</f>
        <v>0</v>
      </c>
      <c r="L156" s="170">
        <v>21</v>
      </c>
      <c r="M156" s="170">
        <f>G156*(1+L156/100)</f>
        <v>0</v>
      </c>
      <c r="N156" s="161">
        <v>4.7600000000000003E-3</v>
      </c>
      <c r="O156" s="161">
        <f>ROUND(E156*N156,5)</f>
        <v>2.8799999999999999E-2</v>
      </c>
      <c r="P156" s="161">
        <v>0</v>
      </c>
      <c r="Q156" s="161">
        <f>ROUND(E156*P156,5)</f>
        <v>0</v>
      </c>
      <c r="R156" s="161"/>
      <c r="S156" s="161"/>
      <c r="T156" s="162">
        <v>1.04</v>
      </c>
      <c r="U156" s="161">
        <f>ROUND(E156*T156,2)</f>
        <v>6.29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124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52">
        <v>58</v>
      </c>
      <c r="B157" s="159" t="s">
        <v>312</v>
      </c>
      <c r="C157" s="190" t="s">
        <v>313</v>
      </c>
      <c r="D157" s="161" t="s">
        <v>123</v>
      </c>
      <c r="E157" s="166">
        <v>6.05</v>
      </c>
      <c r="F157" s="169">
        <f>H157+J157</f>
        <v>0</v>
      </c>
      <c r="G157" s="170">
        <f>ROUND(E157*F157,2)</f>
        <v>0</v>
      </c>
      <c r="H157" s="170"/>
      <c r="I157" s="170">
        <f>ROUND(E157*H157,2)</f>
        <v>0</v>
      </c>
      <c r="J157" s="170"/>
      <c r="K157" s="170">
        <f>ROUND(E157*J157,2)</f>
        <v>0</v>
      </c>
      <c r="L157" s="170">
        <v>21</v>
      </c>
      <c r="M157" s="170">
        <f>G157*(1+L157/100)</f>
        <v>0</v>
      </c>
      <c r="N157" s="161">
        <v>1.1999999999999999E-3</v>
      </c>
      <c r="O157" s="161">
        <f>ROUND(E157*N157,5)</f>
        <v>7.26E-3</v>
      </c>
      <c r="P157" s="161">
        <v>0</v>
      </c>
      <c r="Q157" s="161">
        <f>ROUND(E157*P157,5)</f>
        <v>0</v>
      </c>
      <c r="R157" s="161"/>
      <c r="S157" s="161"/>
      <c r="T157" s="162">
        <v>0</v>
      </c>
      <c r="U157" s="161">
        <f>ROUND(E157*T157,2)</f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124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0.399999999999999" outlineLevel="1" x14ac:dyDescent="0.25">
      <c r="A158" s="152">
        <v>59</v>
      </c>
      <c r="B158" s="159" t="s">
        <v>314</v>
      </c>
      <c r="C158" s="190" t="s">
        <v>315</v>
      </c>
      <c r="D158" s="161" t="s">
        <v>123</v>
      </c>
      <c r="E158" s="166">
        <v>7.7157999999999998</v>
      </c>
      <c r="F158" s="169">
        <f>H158+J158</f>
        <v>0</v>
      </c>
      <c r="G158" s="170">
        <f>ROUND(E158*F158,2)</f>
        <v>0</v>
      </c>
      <c r="H158" s="170"/>
      <c r="I158" s="170">
        <f>ROUND(E158*H158,2)</f>
        <v>0</v>
      </c>
      <c r="J158" s="170"/>
      <c r="K158" s="170">
        <f>ROUND(E158*J158,2)</f>
        <v>0</v>
      </c>
      <c r="L158" s="170">
        <v>21</v>
      </c>
      <c r="M158" s="170">
        <f>G158*(1+L158/100)</f>
        <v>0</v>
      </c>
      <c r="N158" s="161">
        <v>2.07E-2</v>
      </c>
      <c r="O158" s="161">
        <f>ROUND(E158*N158,5)</f>
        <v>0.15972</v>
      </c>
      <c r="P158" s="161">
        <v>0</v>
      </c>
      <c r="Q158" s="161">
        <f>ROUND(E158*P158,5)</f>
        <v>0</v>
      </c>
      <c r="R158" s="161"/>
      <c r="S158" s="161"/>
      <c r="T158" s="162">
        <v>0</v>
      </c>
      <c r="U158" s="161">
        <f>ROUND(E158*T158,2)</f>
        <v>0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183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52"/>
      <c r="B159" s="159"/>
      <c r="C159" s="191" t="s">
        <v>316</v>
      </c>
      <c r="D159" s="163"/>
      <c r="E159" s="167">
        <v>6.6550000000000002</v>
      </c>
      <c r="F159" s="170"/>
      <c r="G159" s="170"/>
      <c r="H159" s="170"/>
      <c r="I159" s="170"/>
      <c r="J159" s="170"/>
      <c r="K159" s="170"/>
      <c r="L159" s="170"/>
      <c r="M159" s="170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126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5">
      <c r="A160" s="152"/>
      <c r="B160" s="159"/>
      <c r="C160" s="191" t="s">
        <v>317</v>
      </c>
      <c r="D160" s="163"/>
      <c r="E160" s="167">
        <v>1.0608</v>
      </c>
      <c r="F160" s="170"/>
      <c r="G160" s="170"/>
      <c r="H160" s="170"/>
      <c r="I160" s="170"/>
      <c r="J160" s="170"/>
      <c r="K160" s="170"/>
      <c r="L160" s="170"/>
      <c r="M160" s="170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126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52">
        <v>60</v>
      </c>
      <c r="B161" s="159" t="s">
        <v>318</v>
      </c>
      <c r="C161" s="190" t="s">
        <v>319</v>
      </c>
      <c r="D161" s="161" t="s">
        <v>182</v>
      </c>
      <c r="E161" s="166">
        <v>0.2</v>
      </c>
      <c r="F161" s="169">
        <f>H161+J161</f>
        <v>0</v>
      </c>
      <c r="G161" s="170">
        <f>ROUND(E161*F161,2)</f>
        <v>0</v>
      </c>
      <c r="H161" s="170"/>
      <c r="I161" s="170">
        <f>ROUND(E161*H161,2)</f>
        <v>0</v>
      </c>
      <c r="J161" s="170"/>
      <c r="K161" s="170">
        <f>ROUND(E161*J161,2)</f>
        <v>0</v>
      </c>
      <c r="L161" s="170">
        <v>21</v>
      </c>
      <c r="M161" s="170">
        <f>G161*(1+L161/100)</f>
        <v>0</v>
      </c>
      <c r="N161" s="161">
        <v>0</v>
      </c>
      <c r="O161" s="161">
        <f>ROUND(E161*N161,5)</f>
        <v>0</v>
      </c>
      <c r="P161" s="161">
        <v>0</v>
      </c>
      <c r="Q161" s="161">
        <f>ROUND(E161*P161,5)</f>
        <v>0</v>
      </c>
      <c r="R161" s="161"/>
      <c r="S161" s="161"/>
      <c r="T161" s="162">
        <v>1.5980000000000001</v>
      </c>
      <c r="U161" s="161">
        <f>ROUND(E161*T161,2)</f>
        <v>0.32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124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x14ac:dyDescent="0.25">
      <c r="A162" s="153" t="s">
        <v>119</v>
      </c>
      <c r="B162" s="160" t="s">
        <v>88</v>
      </c>
      <c r="C162" s="192" t="s">
        <v>89</v>
      </c>
      <c r="D162" s="164"/>
      <c r="E162" s="168"/>
      <c r="F162" s="171"/>
      <c r="G162" s="171">
        <f>SUMIF(AE163:AE173,"&lt;&gt;NOR",G163:G173)</f>
        <v>0</v>
      </c>
      <c r="H162" s="171"/>
      <c r="I162" s="171">
        <f>SUM(I163:I173)</f>
        <v>0</v>
      </c>
      <c r="J162" s="171"/>
      <c r="K162" s="171">
        <f>SUM(K163:K173)</f>
        <v>0</v>
      </c>
      <c r="L162" s="171"/>
      <c r="M162" s="171">
        <f>SUM(M163:M173)</f>
        <v>0</v>
      </c>
      <c r="N162" s="164"/>
      <c r="O162" s="164">
        <f>SUM(O163:O173)</f>
        <v>1.0974900000000001</v>
      </c>
      <c r="P162" s="164"/>
      <c r="Q162" s="164">
        <f>SUM(Q163:Q173)</f>
        <v>0.14364000000000002</v>
      </c>
      <c r="R162" s="164"/>
      <c r="S162" s="164"/>
      <c r="T162" s="165"/>
      <c r="U162" s="164">
        <f>SUM(U163:U173)</f>
        <v>138.63999999999999</v>
      </c>
      <c r="AE162" t="s">
        <v>120</v>
      </c>
    </row>
    <row r="163" spans="1:60" ht="20.399999999999999" outlineLevel="1" x14ac:dyDescent="0.25">
      <c r="A163" s="152">
        <v>61</v>
      </c>
      <c r="B163" s="159" t="s">
        <v>320</v>
      </c>
      <c r="C163" s="190" t="s">
        <v>321</v>
      </c>
      <c r="D163" s="161" t="s">
        <v>123</v>
      </c>
      <c r="E163" s="166">
        <v>28.15</v>
      </c>
      <c r="F163" s="169">
        <f>H163+J163</f>
        <v>0</v>
      </c>
      <c r="G163" s="170">
        <f>ROUND(E163*F163,2)</f>
        <v>0</v>
      </c>
      <c r="H163" s="170"/>
      <c r="I163" s="170">
        <f>ROUND(E163*H163,2)</f>
        <v>0</v>
      </c>
      <c r="J163" s="170"/>
      <c r="K163" s="170">
        <f>ROUND(E163*J163,2)</f>
        <v>0</v>
      </c>
      <c r="L163" s="170">
        <v>21</v>
      </c>
      <c r="M163" s="170">
        <f>G163*(1+L163/100)</f>
        <v>0</v>
      </c>
      <c r="N163" s="161">
        <v>0</v>
      </c>
      <c r="O163" s="161">
        <f>ROUND(E163*N163,5)</f>
        <v>0</v>
      </c>
      <c r="P163" s="161">
        <v>1E-3</v>
      </c>
      <c r="Q163" s="161">
        <f>ROUND(E163*P163,5)</f>
        <v>2.8150000000000001E-2</v>
      </c>
      <c r="R163" s="161"/>
      <c r="S163" s="161"/>
      <c r="T163" s="162">
        <v>0.128</v>
      </c>
      <c r="U163" s="161">
        <f>ROUND(E163*T163,2)</f>
        <v>3.6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124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52"/>
      <c r="B164" s="159"/>
      <c r="C164" s="191" t="s">
        <v>322</v>
      </c>
      <c r="D164" s="163"/>
      <c r="E164" s="167">
        <v>28.15</v>
      </c>
      <c r="F164" s="170"/>
      <c r="G164" s="170"/>
      <c r="H164" s="170"/>
      <c r="I164" s="170"/>
      <c r="J164" s="170"/>
      <c r="K164" s="170"/>
      <c r="L164" s="170"/>
      <c r="M164" s="170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126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ht="20.399999999999999" outlineLevel="1" x14ac:dyDescent="0.25">
      <c r="A165" s="152">
        <v>62</v>
      </c>
      <c r="B165" s="159" t="s">
        <v>323</v>
      </c>
      <c r="C165" s="190" t="s">
        <v>324</v>
      </c>
      <c r="D165" s="161" t="s">
        <v>123</v>
      </c>
      <c r="E165" s="166">
        <v>57.34</v>
      </c>
      <c r="F165" s="169">
        <f>H165+J165</f>
        <v>0</v>
      </c>
      <c r="G165" s="170">
        <f>ROUND(E165*F165,2)</f>
        <v>0</v>
      </c>
      <c r="H165" s="170"/>
      <c r="I165" s="170">
        <f>ROUND(E165*H165,2)</f>
        <v>0</v>
      </c>
      <c r="J165" s="170"/>
      <c r="K165" s="170">
        <f>ROUND(E165*J165,2)</f>
        <v>0</v>
      </c>
      <c r="L165" s="170">
        <v>21</v>
      </c>
      <c r="M165" s="170">
        <f>G165*(1+L165/100)</f>
        <v>0</v>
      </c>
      <c r="N165" s="161">
        <v>0</v>
      </c>
      <c r="O165" s="161">
        <f>ROUND(E165*N165,5)</f>
        <v>0</v>
      </c>
      <c r="P165" s="161">
        <v>1E-3</v>
      </c>
      <c r="Q165" s="161">
        <f>ROUND(E165*P165,5)</f>
        <v>5.7340000000000002E-2</v>
      </c>
      <c r="R165" s="161"/>
      <c r="S165" s="161"/>
      <c r="T165" s="162">
        <v>0.115</v>
      </c>
      <c r="U165" s="161">
        <f>ROUND(E165*T165,2)</f>
        <v>6.59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124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52"/>
      <c r="B166" s="159"/>
      <c r="C166" s="191" t="s">
        <v>325</v>
      </c>
      <c r="D166" s="163"/>
      <c r="E166" s="167">
        <v>57.34</v>
      </c>
      <c r="F166" s="170"/>
      <c r="G166" s="170"/>
      <c r="H166" s="170"/>
      <c r="I166" s="170"/>
      <c r="J166" s="170"/>
      <c r="K166" s="170"/>
      <c r="L166" s="170"/>
      <c r="M166" s="170"/>
      <c r="N166" s="161"/>
      <c r="O166" s="161"/>
      <c r="P166" s="161"/>
      <c r="Q166" s="161"/>
      <c r="R166" s="161"/>
      <c r="S166" s="161"/>
      <c r="T166" s="162"/>
      <c r="U166" s="16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126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ht="20.399999999999999" outlineLevel="1" x14ac:dyDescent="0.25">
      <c r="A167" s="152">
        <v>63</v>
      </c>
      <c r="B167" s="159" t="s">
        <v>326</v>
      </c>
      <c r="C167" s="190" t="s">
        <v>327</v>
      </c>
      <c r="D167" s="161" t="s">
        <v>123</v>
      </c>
      <c r="E167" s="166">
        <v>58.15</v>
      </c>
      <c r="F167" s="169">
        <f>H167+J167</f>
        <v>0</v>
      </c>
      <c r="G167" s="170">
        <f>ROUND(E167*F167,2)</f>
        <v>0</v>
      </c>
      <c r="H167" s="170"/>
      <c r="I167" s="170">
        <f>ROUND(E167*H167,2)</f>
        <v>0</v>
      </c>
      <c r="J167" s="170"/>
      <c r="K167" s="170">
        <f>ROUND(E167*J167,2)</f>
        <v>0</v>
      </c>
      <c r="L167" s="170">
        <v>21</v>
      </c>
      <c r="M167" s="170">
        <f>G167*(1+L167/100)</f>
        <v>0</v>
      </c>
      <c r="N167" s="161">
        <v>0</v>
      </c>
      <c r="O167" s="161">
        <f>ROUND(E167*N167,5)</f>
        <v>0</v>
      </c>
      <c r="P167" s="161">
        <v>1E-3</v>
      </c>
      <c r="Q167" s="161">
        <f>ROUND(E167*P167,5)</f>
        <v>5.815E-2</v>
      </c>
      <c r="R167" s="161"/>
      <c r="S167" s="161"/>
      <c r="T167" s="162">
        <v>0.105</v>
      </c>
      <c r="U167" s="161">
        <f>ROUND(E167*T167,2)</f>
        <v>6.11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124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2"/>
      <c r="B168" s="159"/>
      <c r="C168" s="191" t="s">
        <v>328</v>
      </c>
      <c r="D168" s="163"/>
      <c r="E168" s="167">
        <v>58.15</v>
      </c>
      <c r="F168" s="170"/>
      <c r="G168" s="170"/>
      <c r="H168" s="170"/>
      <c r="I168" s="170"/>
      <c r="J168" s="170"/>
      <c r="K168" s="170"/>
      <c r="L168" s="170"/>
      <c r="M168" s="170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126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0.399999999999999" outlineLevel="1" x14ac:dyDescent="0.25">
      <c r="A169" s="152">
        <v>64</v>
      </c>
      <c r="B169" s="159" t="s">
        <v>329</v>
      </c>
      <c r="C169" s="190" t="s">
        <v>330</v>
      </c>
      <c r="D169" s="161" t="s">
        <v>123</v>
      </c>
      <c r="E169" s="166">
        <v>106.61</v>
      </c>
      <c r="F169" s="169">
        <f>H169+J169</f>
        <v>0</v>
      </c>
      <c r="G169" s="170">
        <f>ROUND(E169*F169,2)</f>
        <v>0</v>
      </c>
      <c r="H169" s="170"/>
      <c r="I169" s="170">
        <f>ROUND(E169*H169,2)</f>
        <v>0</v>
      </c>
      <c r="J169" s="170"/>
      <c r="K169" s="170">
        <f>ROUND(E169*J169,2)</f>
        <v>0</v>
      </c>
      <c r="L169" s="170">
        <v>21</v>
      </c>
      <c r="M169" s="170">
        <f>G169*(1+L169/100)</f>
        <v>0</v>
      </c>
      <c r="N169" s="161">
        <v>9.4400000000000005E-3</v>
      </c>
      <c r="O169" s="161">
        <f>ROUND(E169*N169,5)</f>
        <v>1.0064</v>
      </c>
      <c r="P169" s="161">
        <v>0</v>
      </c>
      <c r="Q169" s="161">
        <f>ROUND(E169*P169,5)</f>
        <v>0</v>
      </c>
      <c r="R169" s="161"/>
      <c r="S169" s="161"/>
      <c r="T169" s="162">
        <v>1.0087999999999999</v>
      </c>
      <c r="U169" s="161">
        <f>ROUND(E169*T169,2)</f>
        <v>107.55</v>
      </c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138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1" outlineLevel="1" x14ac:dyDescent="0.25">
      <c r="A170" s="152"/>
      <c r="B170" s="159"/>
      <c r="C170" s="261" t="s">
        <v>331</v>
      </c>
      <c r="D170" s="262"/>
      <c r="E170" s="263"/>
      <c r="F170" s="264"/>
      <c r="G170" s="265"/>
      <c r="H170" s="170"/>
      <c r="I170" s="170"/>
      <c r="J170" s="170"/>
      <c r="K170" s="170"/>
      <c r="L170" s="170"/>
      <c r="M170" s="170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290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4" t="str">
        <f>C170</f>
        <v>Vysátí nečistot z podkladu, penetrace, samonivelační stěrka, broušení, vysátí prachu, nalepení podlahoviny, svaření švů, podlahový soklík z PVC.</v>
      </c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52"/>
      <c r="B171" s="159"/>
      <c r="C171" s="261" t="s">
        <v>332</v>
      </c>
      <c r="D171" s="262"/>
      <c r="E171" s="263"/>
      <c r="F171" s="264"/>
      <c r="G171" s="265"/>
      <c r="H171" s="170"/>
      <c r="I171" s="170"/>
      <c r="J171" s="170"/>
      <c r="K171" s="170"/>
      <c r="L171" s="170"/>
      <c r="M171" s="170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290</v>
      </c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4" t="str">
        <f>C171</f>
        <v>Včetně všech dodávek - podlahovina dle výběru investora</v>
      </c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2"/>
      <c r="B172" s="159"/>
      <c r="C172" s="191" t="s">
        <v>333</v>
      </c>
      <c r="D172" s="163"/>
      <c r="E172" s="167">
        <v>106.61</v>
      </c>
      <c r="F172" s="170"/>
      <c r="G172" s="170"/>
      <c r="H172" s="170"/>
      <c r="I172" s="170"/>
      <c r="J172" s="170"/>
      <c r="K172" s="170"/>
      <c r="L172" s="170"/>
      <c r="M172" s="170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126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0.399999999999999" outlineLevel="1" x14ac:dyDescent="0.25">
      <c r="A173" s="152">
        <v>65</v>
      </c>
      <c r="B173" s="159" t="s">
        <v>334</v>
      </c>
      <c r="C173" s="190" t="s">
        <v>335</v>
      </c>
      <c r="D173" s="161" t="s">
        <v>123</v>
      </c>
      <c r="E173" s="166">
        <v>37.03</v>
      </c>
      <c r="F173" s="169">
        <f>H173+J173</f>
        <v>0</v>
      </c>
      <c r="G173" s="170">
        <f>ROUND(E173*F173,2)</f>
        <v>0</v>
      </c>
      <c r="H173" s="170"/>
      <c r="I173" s="170">
        <f>ROUND(E173*H173,2)</f>
        <v>0</v>
      </c>
      <c r="J173" s="170"/>
      <c r="K173" s="170">
        <f>ROUND(E173*J173,2)</f>
        <v>0</v>
      </c>
      <c r="L173" s="170">
        <v>21</v>
      </c>
      <c r="M173" s="170">
        <f>G173*(1+L173/100)</f>
        <v>0</v>
      </c>
      <c r="N173" s="161">
        <v>2.4599999999999999E-3</v>
      </c>
      <c r="O173" s="161">
        <f>ROUND(E173*N173,5)</f>
        <v>9.1090000000000004E-2</v>
      </c>
      <c r="P173" s="161">
        <v>0</v>
      </c>
      <c r="Q173" s="161">
        <f>ROUND(E173*P173,5)</f>
        <v>0</v>
      </c>
      <c r="R173" s="161"/>
      <c r="S173" s="161"/>
      <c r="T173" s="162">
        <v>0.39937</v>
      </c>
      <c r="U173" s="161">
        <f>ROUND(E173*T173,2)</f>
        <v>14.79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138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x14ac:dyDescent="0.25">
      <c r="A174" s="153" t="s">
        <v>119</v>
      </c>
      <c r="B174" s="160" t="s">
        <v>90</v>
      </c>
      <c r="C174" s="192" t="s">
        <v>91</v>
      </c>
      <c r="D174" s="164"/>
      <c r="E174" s="168"/>
      <c r="F174" s="171"/>
      <c r="G174" s="171">
        <f>SUMIF(AE175:AE180,"&lt;&gt;NOR",G175:G180)</f>
        <v>0</v>
      </c>
      <c r="H174" s="171"/>
      <c r="I174" s="171">
        <f>SUM(I175:I180)</f>
        <v>0</v>
      </c>
      <c r="J174" s="171"/>
      <c r="K174" s="171">
        <f>SUM(K175:K180)</f>
        <v>0</v>
      </c>
      <c r="L174" s="171"/>
      <c r="M174" s="171">
        <f>SUM(M175:M180)</f>
        <v>0</v>
      </c>
      <c r="N174" s="164"/>
      <c r="O174" s="164">
        <f>SUM(O175:O180)</f>
        <v>0</v>
      </c>
      <c r="P174" s="164"/>
      <c r="Q174" s="164">
        <f>SUM(Q175:Q180)</f>
        <v>0</v>
      </c>
      <c r="R174" s="164"/>
      <c r="S174" s="164"/>
      <c r="T174" s="165"/>
      <c r="U174" s="164">
        <f>SUM(U175:U180)</f>
        <v>261.95999999999998</v>
      </c>
      <c r="AE174" t="s">
        <v>120</v>
      </c>
    </row>
    <row r="175" spans="1:60" outlineLevel="1" x14ac:dyDescent="0.25">
      <c r="A175" s="152">
        <v>66</v>
      </c>
      <c r="B175" s="159" t="s">
        <v>336</v>
      </c>
      <c r="C175" s="190" t="s">
        <v>337</v>
      </c>
      <c r="D175" s="161" t="s">
        <v>182</v>
      </c>
      <c r="E175" s="166">
        <v>97.745999999999995</v>
      </c>
      <c r="F175" s="169">
        <f>H175+J175</f>
        <v>0</v>
      </c>
      <c r="G175" s="170">
        <f>ROUND(E175*F175,2)</f>
        <v>0</v>
      </c>
      <c r="H175" s="170"/>
      <c r="I175" s="170">
        <f>ROUND(E175*H175,2)</f>
        <v>0</v>
      </c>
      <c r="J175" s="170"/>
      <c r="K175" s="170">
        <f>ROUND(E175*J175,2)</f>
        <v>0</v>
      </c>
      <c r="L175" s="170">
        <v>21</v>
      </c>
      <c r="M175" s="170">
        <f>G175*(1+L175/100)</f>
        <v>0</v>
      </c>
      <c r="N175" s="161">
        <v>0</v>
      </c>
      <c r="O175" s="161">
        <f>ROUND(E175*N175,5)</f>
        <v>0</v>
      </c>
      <c r="P175" s="161">
        <v>0</v>
      </c>
      <c r="Q175" s="161">
        <f>ROUND(E175*P175,5)</f>
        <v>0</v>
      </c>
      <c r="R175" s="161"/>
      <c r="S175" s="161"/>
      <c r="T175" s="162">
        <v>2.68</v>
      </c>
      <c r="U175" s="161">
        <f>ROUND(E175*T175,2)</f>
        <v>261.95999999999998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138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52"/>
      <c r="B176" s="159"/>
      <c r="C176" s="191" t="s">
        <v>338</v>
      </c>
      <c r="D176" s="163"/>
      <c r="E176" s="167">
        <v>97.745999999999995</v>
      </c>
      <c r="F176" s="170"/>
      <c r="G176" s="170"/>
      <c r="H176" s="170"/>
      <c r="I176" s="170"/>
      <c r="J176" s="170"/>
      <c r="K176" s="170"/>
      <c r="L176" s="170"/>
      <c r="M176" s="170"/>
      <c r="N176" s="161"/>
      <c r="O176" s="161"/>
      <c r="P176" s="161"/>
      <c r="Q176" s="161"/>
      <c r="R176" s="161"/>
      <c r="S176" s="161"/>
      <c r="T176" s="162"/>
      <c r="U176" s="161"/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126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0.399999999999999" outlineLevel="1" x14ac:dyDescent="0.25">
      <c r="A177" s="152">
        <v>67</v>
      </c>
      <c r="B177" s="159" t="s">
        <v>339</v>
      </c>
      <c r="C177" s="190" t="s">
        <v>340</v>
      </c>
      <c r="D177" s="161" t="s">
        <v>182</v>
      </c>
      <c r="E177" s="166">
        <v>97.108000000000004</v>
      </c>
      <c r="F177" s="169">
        <f>H177+J177</f>
        <v>0</v>
      </c>
      <c r="G177" s="170">
        <f>ROUND(E177*F177,2)</f>
        <v>0</v>
      </c>
      <c r="H177" s="170"/>
      <c r="I177" s="170">
        <f>ROUND(E177*H177,2)</f>
        <v>0</v>
      </c>
      <c r="J177" s="170"/>
      <c r="K177" s="170">
        <f>ROUND(E177*J177,2)</f>
        <v>0</v>
      </c>
      <c r="L177" s="170">
        <v>21</v>
      </c>
      <c r="M177" s="170">
        <f>G177*(1+L177/100)</f>
        <v>0</v>
      </c>
      <c r="N177" s="161">
        <v>0</v>
      </c>
      <c r="O177" s="161">
        <f>ROUND(E177*N177,5)</f>
        <v>0</v>
      </c>
      <c r="P177" s="161">
        <v>0</v>
      </c>
      <c r="Q177" s="161">
        <f>ROUND(E177*P177,5)</f>
        <v>0</v>
      </c>
      <c r="R177" s="161"/>
      <c r="S177" s="161"/>
      <c r="T177" s="162">
        <v>0</v>
      </c>
      <c r="U177" s="161">
        <f>ROUND(E177*T177,2)</f>
        <v>0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124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52"/>
      <c r="B178" s="159"/>
      <c r="C178" s="191" t="s">
        <v>341</v>
      </c>
      <c r="D178" s="163"/>
      <c r="E178" s="167">
        <v>97.108000000000004</v>
      </c>
      <c r="F178" s="170"/>
      <c r="G178" s="170"/>
      <c r="H178" s="170"/>
      <c r="I178" s="170"/>
      <c r="J178" s="170"/>
      <c r="K178" s="170"/>
      <c r="L178" s="170"/>
      <c r="M178" s="170"/>
      <c r="N178" s="161"/>
      <c r="O178" s="161"/>
      <c r="P178" s="161"/>
      <c r="Q178" s="161"/>
      <c r="R178" s="161"/>
      <c r="S178" s="161"/>
      <c r="T178" s="162"/>
      <c r="U178" s="16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126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0.399999999999999" outlineLevel="1" x14ac:dyDescent="0.25">
      <c r="A179" s="152">
        <v>68</v>
      </c>
      <c r="B179" s="159" t="s">
        <v>342</v>
      </c>
      <c r="C179" s="190" t="s">
        <v>343</v>
      </c>
      <c r="D179" s="161" t="s">
        <v>182</v>
      </c>
      <c r="E179" s="166">
        <v>0.49399999999999999</v>
      </c>
      <c r="F179" s="169">
        <f>H179+J179</f>
        <v>0</v>
      </c>
      <c r="G179" s="170">
        <f>ROUND(E179*F179,2)</f>
        <v>0</v>
      </c>
      <c r="H179" s="170"/>
      <c r="I179" s="170">
        <f>ROUND(E179*H179,2)</f>
        <v>0</v>
      </c>
      <c r="J179" s="170"/>
      <c r="K179" s="170">
        <f>ROUND(E179*J179,2)</f>
        <v>0</v>
      </c>
      <c r="L179" s="170">
        <v>21</v>
      </c>
      <c r="M179" s="170">
        <f>G179*(1+L179/100)</f>
        <v>0</v>
      </c>
      <c r="N179" s="161">
        <v>0</v>
      </c>
      <c r="O179" s="161">
        <f>ROUND(E179*N179,5)</f>
        <v>0</v>
      </c>
      <c r="P179" s="161">
        <v>0</v>
      </c>
      <c r="Q179" s="161">
        <f>ROUND(E179*P179,5)</f>
        <v>0</v>
      </c>
      <c r="R179" s="161"/>
      <c r="S179" s="161"/>
      <c r="T179" s="162">
        <v>0</v>
      </c>
      <c r="U179" s="161">
        <f>ROUND(E179*T179,2)</f>
        <v>0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124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0.399999999999999" outlineLevel="1" x14ac:dyDescent="0.25">
      <c r="A180" s="152">
        <v>69</v>
      </c>
      <c r="B180" s="159" t="s">
        <v>344</v>
      </c>
      <c r="C180" s="190" t="s">
        <v>345</v>
      </c>
      <c r="D180" s="161" t="s">
        <v>182</v>
      </c>
      <c r="E180" s="166">
        <v>0.14399999999999999</v>
      </c>
      <c r="F180" s="169">
        <f>H180+J180</f>
        <v>0</v>
      </c>
      <c r="G180" s="170">
        <f>ROUND(E180*F180,2)</f>
        <v>0</v>
      </c>
      <c r="H180" s="170"/>
      <c r="I180" s="170">
        <f>ROUND(E180*H180,2)</f>
        <v>0</v>
      </c>
      <c r="J180" s="170"/>
      <c r="K180" s="170">
        <f>ROUND(E180*J180,2)</f>
        <v>0</v>
      </c>
      <c r="L180" s="170">
        <v>21</v>
      </c>
      <c r="M180" s="170">
        <f>G180*(1+L180/100)</f>
        <v>0</v>
      </c>
      <c r="N180" s="161">
        <v>0</v>
      </c>
      <c r="O180" s="161">
        <f>ROUND(E180*N180,5)</f>
        <v>0</v>
      </c>
      <c r="P180" s="161">
        <v>0</v>
      </c>
      <c r="Q180" s="161">
        <f>ROUND(E180*P180,5)</f>
        <v>0</v>
      </c>
      <c r="R180" s="161"/>
      <c r="S180" s="161"/>
      <c r="T180" s="162">
        <v>0</v>
      </c>
      <c r="U180" s="161">
        <f>ROUND(E180*T180,2)</f>
        <v>0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124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x14ac:dyDescent="0.25">
      <c r="A181" s="153" t="s">
        <v>119</v>
      </c>
      <c r="B181" s="160" t="s">
        <v>92</v>
      </c>
      <c r="C181" s="192" t="s">
        <v>27</v>
      </c>
      <c r="D181" s="164"/>
      <c r="E181" s="168"/>
      <c r="F181" s="171"/>
      <c r="G181" s="171">
        <f>SUMIF(AE182:AE185,"&lt;&gt;NOR",G182:G185)</f>
        <v>0</v>
      </c>
      <c r="H181" s="171"/>
      <c r="I181" s="171">
        <f>SUM(I182:I185)</f>
        <v>0</v>
      </c>
      <c r="J181" s="171"/>
      <c r="K181" s="171">
        <f>SUM(K182:K185)</f>
        <v>0</v>
      </c>
      <c r="L181" s="171"/>
      <c r="M181" s="171">
        <f>SUM(M182:M185)</f>
        <v>0</v>
      </c>
      <c r="N181" s="164"/>
      <c r="O181" s="164">
        <f>SUM(O182:O185)</f>
        <v>0</v>
      </c>
      <c r="P181" s="164"/>
      <c r="Q181" s="164">
        <f>SUM(Q182:Q185)</f>
        <v>0</v>
      </c>
      <c r="R181" s="164"/>
      <c r="S181" s="164"/>
      <c r="T181" s="165"/>
      <c r="U181" s="164">
        <f>SUM(U182:U185)</f>
        <v>0</v>
      </c>
      <c r="AE181" t="s">
        <v>120</v>
      </c>
    </row>
    <row r="182" spans="1:60" ht="20.399999999999999" outlineLevel="1" x14ac:dyDescent="0.25">
      <c r="A182" s="152">
        <v>70</v>
      </c>
      <c r="B182" s="159" t="s">
        <v>346</v>
      </c>
      <c r="C182" s="190" t="s">
        <v>347</v>
      </c>
      <c r="D182" s="161" t="s">
        <v>348</v>
      </c>
      <c r="E182" s="166">
        <v>1</v>
      </c>
      <c r="F182" s="169">
        <f>H182+J182</f>
        <v>0</v>
      </c>
      <c r="G182" s="170">
        <f>ROUND(E182*F182,2)</f>
        <v>0</v>
      </c>
      <c r="H182" s="170"/>
      <c r="I182" s="170">
        <f>ROUND(E182*H182,2)</f>
        <v>0</v>
      </c>
      <c r="J182" s="170"/>
      <c r="K182" s="170">
        <f>ROUND(E182*J182,2)</f>
        <v>0</v>
      </c>
      <c r="L182" s="170">
        <v>21</v>
      </c>
      <c r="M182" s="170">
        <f>G182*(1+L182/100)</f>
        <v>0</v>
      </c>
      <c r="N182" s="161">
        <v>0</v>
      </c>
      <c r="O182" s="161">
        <f>ROUND(E182*N182,5)</f>
        <v>0</v>
      </c>
      <c r="P182" s="161">
        <v>0</v>
      </c>
      <c r="Q182" s="161">
        <f>ROUND(E182*P182,5)</f>
        <v>0</v>
      </c>
      <c r="R182" s="161"/>
      <c r="S182" s="161"/>
      <c r="T182" s="162">
        <v>0</v>
      </c>
      <c r="U182" s="161">
        <f>ROUND(E182*T182,2)</f>
        <v>0</v>
      </c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124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52">
        <v>71</v>
      </c>
      <c r="B183" s="159" t="s">
        <v>349</v>
      </c>
      <c r="C183" s="190" t="s">
        <v>350</v>
      </c>
      <c r="D183" s="161" t="s">
        <v>348</v>
      </c>
      <c r="E183" s="166">
        <v>1</v>
      </c>
      <c r="F183" s="169">
        <f>H183+J183</f>
        <v>0</v>
      </c>
      <c r="G183" s="170">
        <f>ROUND(E183*F183,2)</f>
        <v>0</v>
      </c>
      <c r="H183" s="170"/>
      <c r="I183" s="170">
        <f>ROUND(E183*H183,2)</f>
        <v>0</v>
      </c>
      <c r="J183" s="170"/>
      <c r="K183" s="170">
        <f>ROUND(E183*J183,2)</f>
        <v>0</v>
      </c>
      <c r="L183" s="170">
        <v>21</v>
      </c>
      <c r="M183" s="170">
        <f>G183*(1+L183/100)</f>
        <v>0</v>
      </c>
      <c r="N183" s="161">
        <v>0</v>
      </c>
      <c r="O183" s="161">
        <f>ROUND(E183*N183,5)</f>
        <v>0</v>
      </c>
      <c r="P183" s="161">
        <v>0</v>
      </c>
      <c r="Q183" s="161">
        <f>ROUND(E183*P183,5)</f>
        <v>0</v>
      </c>
      <c r="R183" s="161"/>
      <c r="S183" s="161"/>
      <c r="T183" s="162">
        <v>0</v>
      </c>
      <c r="U183" s="161">
        <f>ROUND(E183*T183,2)</f>
        <v>0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124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0.399999999999999" outlineLevel="1" x14ac:dyDescent="0.25">
      <c r="A184" s="152">
        <v>72</v>
      </c>
      <c r="B184" s="159" t="s">
        <v>351</v>
      </c>
      <c r="C184" s="190" t="s">
        <v>352</v>
      </c>
      <c r="D184" s="161" t="s">
        <v>288</v>
      </c>
      <c r="E184" s="166">
        <v>1</v>
      </c>
      <c r="F184" s="169">
        <f>H184+J184</f>
        <v>0</v>
      </c>
      <c r="G184" s="170">
        <f>ROUND(E184*F184,2)</f>
        <v>0</v>
      </c>
      <c r="H184" s="170"/>
      <c r="I184" s="170">
        <f>ROUND(E184*H184,2)</f>
        <v>0</v>
      </c>
      <c r="J184" s="170"/>
      <c r="K184" s="170">
        <f>ROUND(E184*J184,2)</f>
        <v>0</v>
      </c>
      <c r="L184" s="170">
        <v>21</v>
      </c>
      <c r="M184" s="170">
        <f>G184*(1+L184/100)</f>
        <v>0</v>
      </c>
      <c r="N184" s="161">
        <v>0</v>
      </c>
      <c r="O184" s="161">
        <f>ROUND(E184*N184,5)</f>
        <v>0</v>
      </c>
      <c r="P184" s="161">
        <v>0</v>
      </c>
      <c r="Q184" s="161">
        <f>ROUND(E184*P184,5)</f>
        <v>0</v>
      </c>
      <c r="R184" s="161"/>
      <c r="S184" s="161"/>
      <c r="T184" s="162">
        <v>0</v>
      </c>
      <c r="U184" s="161">
        <f>ROUND(E184*T184,2)</f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124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0.399999999999999" outlineLevel="1" x14ac:dyDescent="0.25">
      <c r="A185" s="152">
        <v>73</v>
      </c>
      <c r="B185" s="159" t="s">
        <v>353</v>
      </c>
      <c r="C185" s="190" t="s">
        <v>354</v>
      </c>
      <c r="D185" s="161" t="s">
        <v>130</v>
      </c>
      <c r="E185" s="166">
        <v>9</v>
      </c>
      <c r="F185" s="169">
        <f>H185+J185</f>
        <v>0</v>
      </c>
      <c r="G185" s="170">
        <f>ROUND(E185*F185,2)</f>
        <v>0</v>
      </c>
      <c r="H185" s="170"/>
      <c r="I185" s="170">
        <f>ROUND(E185*H185,2)</f>
        <v>0</v>
      </c>
      <c r="J185" s="170"/>
      <c r="K185" s="170">
        <f>ROUND(E185*J185,2)</f>
        <v>0</v>
      </c>
      <c r="L185" s="170">
        <v>21</v>
      </c>
      <c r="M185" s="170">
        <f>G185*(1+L185/100)</f>
        <v>0</v>
      </c>
      <c r="N185" s="161">
        <v>0</v>
      </c>
      <c r="O185" s="161">
        <f>ROUND(E185*N185,5)</f>
        <v>0</v>
      </c>
      <c r="P185" s="161">
        <v>0</v>
      </c>
      <c r="Q185" s="161">
        <f>ROUND(E185*P185,5)</f>
        <v>0</v>
      </c>
      <c r="R185" s="161"/>
      <c r="S185" s="161"/>
      <c r="T185" s="162">
        <v>0</v>
      </c>
      <c r="U185" s="161">
        <f>ROUND(E185*T185,2)</f>
        <v>0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124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x14ac:dyDescent="0.25">
      <c r="A186" s="153" t="s">
        <v>119</v>
      </c>
      <c r="B186" s="160" t="s">
        <v>93</v>
      </c>
      <c r="C186" s="192" t="s">
        <v>26</v>
      </c>
      <c r="D186" s="164"/>
      <c r="E186" s="168"/>
      <c r="F186" s="171"/>
      <c r="G186" s="171">
        <f>SUMIF(AE187:AE193,"&lt;&gt;NOR",G187:G193)</f>
        <v>0</v>
      </c>
      <c r="H186" s="171"/>
      <c r="I186" s="171">
        <f>SUM(I187:I193)</f>
        <v>0</v>
      </c>
      <c r="J186" s="171"/>
      <c r="K186" s="171">
        <f>SUM(K187:K193)</f>
        <v>0</v>
      </c>
      <c r="L186" s="171"/>
      <c r="M186" s="171">
        <f>SUM(M187:M193)</f>
        <v>0</v>
      </c>
      <c r="N186" s="164"/>
      <c r="O186" s="164">
        <f>SUM(O187:O193)</f>
        <v>0</v>
      </c>
      <c r="P186" s="164"/>
      <c r="Q186" s="164">
        <f>SUM(Q187:Q193)</f>
        <v>0</v>
      </c>
      <c r="R186" s="164"/>
      <c r="S186" s="164"/>
      <c r="T186" s="165"/>
      <c r="U186" s="164">
        <f>SUM(U187:U193)</f>
        <v>0</v>
      </c>
      <c r="AE186" t="s">
        <v>120</v>
      </c>
    </row>
    <row r="187" spans="1:60" outlineLevel="1" x14ac:dyDescent="0.25">
      <c r="A187" s="152">
        <v>74</v>
      </c>
      <c r="B187" s="159" t="s">
        <v>355</v>
      </c>
      <c r="C187" s="190" t="s">
        <v>356</v>
      </c>
      <c r="D187" s="161" t="s">
        <v>357</v>
      </c>
      <c r="E187" s="166">
        <v>1</v>
      </c>
      <c r="F187" s="169">
        <f>H187+J187</f>
        <v>0</v>
      </c>
      <c r="G187" s="170">
        <f>ROUND(E187*F187,2)</f>
        <v>0</v>
      </c>
      <c r="H187" s="170"/>
      <c r="I187" s="170">
        <f>ROUND(E187*H187,2)</f>
        <v>0</v>
      </c>
      <c r="J187" s="170"/>
      <c r="K187" s="170">
        <f>ROUND(E187*J187,2)</f>
        <v>0</v>
      </c>
      <c r="L187" s="170">
        <v>21</v>
      </c>
      <c r="M187" s="170">
        <f>G187*(1+L187/100)</f>
        <v>0</v>
      </c>
      <c r="N187" s="161">
        <v>0</v>
      </c>
      <c r="O187" s="161">
        <f>ROUND(E187*N187,5)</f>
        <v>0</v>
      </c>
      <c r="P187" s="161">
        <v>0</v>
      </c>
      <c r="Q187" s="161">
        <f>ROUND(E187*P187,5)</f>
        <v>0</v>
      </c>
      <c r="R187" s="161"/>
      <c r="S187" s="161"/>
      <c r="T187" s="162">
        <v>0</v>
      </c>
      <c r="U187" s="161">
        <f>ROUND(E187*T187,2)</f>
        <v>0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124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2"/>
      <c r="B188" s="159"/>
      <c r="C188" s="191" t="s">
        <v>358</v>
      </c>
      <c r="D188" s="163"/>
      <c r="E188" s="167"/>
      <c r="F188" s="170"/>
      <c r="G188" s="170"/>
      <c r="H188" s="170"/>
      <c r="I188" s="170"/>
      <c r="J188" s="170"/>
      <c r="K188" s="170"/>
      <c r="L188" s="170"/>
      <c r="M188" s="170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126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2"/>
      <c r="B189" s="159"/>
      <c r="C189" s="191" t="s">
        <v>56</v>
      </c>
      <c r="D189" s="163"/>
      <c r="E189" s="167">
        <v>1</v>
      </c>
      <c r="F189" s="170"/>
      <c r="G189" s="170"/>
      <c r="H189" s="170"/>
      <c r="I189" s="170"/>
      <c r="J189" s="170"/>
      <c r="K189" s="170"/>
      <c r="L189" s="170"/>
      <c r="M189" s="170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126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52">
        <v>75</v>
      </c>
      <c r="B190" s="159" t="s">
        <v>359</v>
      </c>
      <c r="C190" s="190" t="s">
        <v>360</v>
      </c>
      <c r="D190" s="161" t="s">
        <v>357</v>
      </c>
      <c r="E190" s="166">
        <v>1</v>
      </c>
      <c r="F190" s="169">
        <f>H190+J190</f>
        <v>0</v>
      </c>
      <c r="G190" s="170">
        <f>ROUND(E190*F190,2)</f>
        <v>0</v>
      </c>
      <c r="H190" s="170"/>
      <c r="I190" s="170">
        <f>ROUND(E190*H190,2)</f>
        <v>0</v>
      </c>
      <c r="J190" s="170"/>
      <c r="K190" s="170">
        <f>ROUND(E190*J190,2)</f>
        <v>0</v>
      </c>
      <c r="L190" s="170">
        <v>21</v>
      </c>
      <c r="M190" s="170">
        <f>G190*(1+L190/100)</f>
        <v>0</v>
      </c>
      <c r="N190" s="161">
        <v>0</v>
      </c>
      <c r="O190" s="161">
        <f>ROUND(E190*N190,5)</f>
        <v>0</v>
      </c>
      <c r="P190" s="161">
        <v>0</v>
      </c>
      <c r="Q190" s="161">
        <f>ROUND(E190*P190,5)</f>
        <v>0</v>
      </c>
      <c r="R190" s="161"/>
      <c r="S190" s="161"/>
      <c r="T190" s="162">
        <v>0</v>
      </c>
      <c r="U190" s="161">
        <f>ROUND(E190*T190,2)</f>
        <v>0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124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2">
        <v>76</v>
      </c>
      <c r="B191" s="159" t="s">
        <v>361</v>
      </c>
      <c r="C191" s="190" t="s">
        <v>362</v>
      </c>
      <c r="D191" s="161" t="s">
        <v>357</v>
      </c>
      <c r="E191" s="166">
        <v>1</v>
      </c>
      <c r="F191" s="169">
        <f>H191+J191</f>
        <v>0</v>
      </c>
      <c r="G191" s="170">
        <f>ROUND(E191*F191,2)</f>
        <v>0</v>
      </c>
      <c r="H191" s="170"/>
      <c r="I191" s="170">
        <f>ROUND(E191*H191,2)</f>
        <v>0</v>
      </c>
      <c r="J191" s="170"/>
      <c r="K191" s="170">
        <f>ROUND(E191*J191,2)</f>
        <v>0</v>
      </c>
      <c r="L191" s="170">
        <v>21</v>
      </c>
      <c r="M191" s="170">
        <f>G191*(1+L191/100)</f>
        <v>0</v>
      </c>
      <c r="N191" s="161">
        <v>0</v>
      </c>
      <c r="O191" s="161">
        <f>ROUND(E191*N191,5)</f>
        <v>0</v>
      </c>
      <c r="P191" s="161">
        <v>0</v>
      </c>
      <c r="Q191" s="161">
        <f>ROUND(E191*P191,5)</f>
        <v>0</v>
      </c>
      <c r="R191" s="161"/>
      <c r="S191" s="161"/>
      <c r="T191" s="162">
        <v>0</v>
      </c>
      <c r="U191" s="161">
        <f>ROUND(E191*T191,2)</f>
        <v>0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124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2">
        <v>77</v>
      </c>
      <c r="B192" s="159" t="s">
        <v>363</v>
      </c>
      <c r="C192" s="190" t="s">
        <v>364</v>
      </c>
      <c r="D192" s="161" t="s">
        <v>357</v>
      </c>
      <c r="E192" s="166">
        <v>1</v>
      </c>
      <c r="F192" s="169">
        <f>H192+J192</f>
        <v>0</v>
      </c>
      <c r="G192" s="170">
        <f>ROUND(E192*F192,2)</f>
        <v>0</v>
      </c>
      <c r="H192" s="170"/>
      <c r="I192" s="170">
        <f>ROUND(E192*H192,2)</f>
        <v>0</v>
      </c>
      <c r="J192" s="170"/>
      <c r="K192" s="170">
        <f>ROUND(E192*J192,2)</f>
        <v>0</v>
      </c>
      <c r="L192" s="170">
        <v>21</v>
      </c>
      <c r="M192" s="170">
        <f>G192*(1+L192/100)</f>
        <v>0</v>
      </c>
      <c r="N192" s="161">
        <v>0</v>
      </c>
      <c r="O192" s="161">
        <f>ROUND(E192*N192,5)</f>
        <v>0</v>
      </c>
      <c r="P192" s="161">
        <v>0</v>
      </c>
      <c r="Q192" s="161">
        <f>ROUND(E192*P192,5)</f>
        <v>0</v>
      </c>
      <c r="R192" s="161"/>
      <c r="S192" s="161"/>
      <c r="T192" s="162">
        <v>0</v>
      </c>
      <c r="U192" s="161">
        <f>ROUND(E192*T192,2)</f>
        <v>0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124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0.399999999999999" outlineLevel="1" x14ac:dyDescent="0.25">
      <c r="A193" s="179">
        <v>78</v>
      </c>
      <c r="B193" s="180" t="s">
        <v>365</v>
      </c>
      <c r="C193" s="193" t="s">
        <v>366</v>
      </c>
      <c r="D193" s="181" t="s">
        <v>357</v>
      </c>
      <c r="E193" s="182">
        <v>1</v>
      </c>
      <c r="F193" s="183">
        <f>H193+J193</f>
        <v>0</v>
      </c>
      <c r="G193" s="184">
        <f>ROUND(E193*F193,2)</f>
        <v>0</v>
      </c>
      <c r="H193" s="184"/>
      <c r="I193" s="184">
        <f>ROUND(E193*H193,2)</f>
        <v>0</v>
      </c>
      <c r="J193" s="184"/>
      <c r="K193" s="184">
        <f>ROUND(E193*J193,2)</f>
        <v>0</v>
      </c>
      <c r="L193" s="184">
        <v>21</v>
      </c>
      <c r="M193" s="184">
        <f>G193*(1+L193/100)</f>
        <v>0</v>
      </c>
      <c r="N193" s="181">
        <v>0</v>
      </c>
      <c r="O193" s="181">
        <f>ROUND(E193*N193,5)</f>
        <v>0</v>
      </c>
      <c r="P193" s="181">
        <v>0</v>
      </c>
      <c r="Q193" s="181">
        <f>ROUND(E193*P193,5)</f>
        <v>0</v>
      </c>
      <c r="R193" s="181"/>
      <c r="S193" s="181"/>
      <c r="T193" s="185">
        <v>0</v>
      </c>
      <c r="U193" s="181">
        <f>ROUND(E193*T193,2)</f>
        <v>0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124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x14ac:dyDescent="0.25">
      <c r="A194" s="6"/>
      <c r="B194" s="7" t="s">
        <v>367</v>
      </c>
      <c r="C194" s="194" t="s">
        <v>367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AC194">
        <v>15</v>
      </c>
      <c r="AD194">
        <v>21</v>
      </c>
    </row>
    <row r="195" spans="1:60" x14ac:dyDescent="0.25">
      <c r="A195" s="186"/>
      <c r="B195" s="187" t="s">
        <v>28</v>
      </c>
      <c r="C195" s="195" t="s">
        <v>367</v>
      </c>
      <c r="D195" s="188"/>
      <c r="E195" s="188"/>
      <c r="F195" s="188"/>
      <c r="G195" s="189">
        <f>G8+G32+G61+G70+G75+G79+G89+G91+G95+G104+G119+G124+G131+G138+G146+G150+G162+G174+G181+G186</f>
        <v>0</v>
      </c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C195">
        <f>SUMIF(L7:L193,AC194,G7:G193)</f>
        <v>0</v>
      </c>
      <c r="AD195">
        <f>SUMIF(L7:L193,AD194,G7:G193)</f>
        <v>0</v>
      </c>
      <c r="AE195" t="s">
        <v>368</v>
      </c>
    </row>
    <row r="196" spans="1:60" x14ac:dyDescent="0.25">
      <c r="A196" s="6"/>
      <c r="B196" s="7" t="s">
        <v>367</v>
      </c>
      <c r="C196" s="194" t="s">
        <v>367</v>
      </c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60" x14ac:dyDescent="0.25">
      <c r="A197" s="6"/>
      <c r="B197" s="7" t="s">
        <v>367</v>
      </c>
      <c r="C197" s="194" t="s">
        <v>367</v>
      </c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60" x14ac:dyDescent="0.25">
      <c r="A198" s="266" t="s">
        <v>369</v>
      </c>
      <c r="B198" s="266"/>
      <c r="C198" s="267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60" x14ac:dyDescent="0.25">
      <c r="A199" s="249"/>
      <c r="B199" s="250"/>
      <c r="C199" s="251"/>
      <c r="D199" s="250"/>
      <c r="E199" s="250"/>
      <c r="F199" s="250"/>
      <c r="G199" s="252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AE199" t="s">
        <v>370</v>
      </c>
    </row>
    <row r="200" spans="1:60" x14ac:dyDescent="0.25">
      <c r="A200" s="253"/>
      <c r="B200" s="254"/>
      <c r="C200" s="255"/>
      <c r="D200" s="254"/>
      <c r="E200" s="254"/>
      <c r="F200" s="254"/>
      <c r="G200" s="25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60" x14ac:dyDescent="0.25">
      <c r="A201" s="253"/>
      <c r="B201" s="254"/>
      <c r="C201" s="255"/>
      <c r="D201" s="254"/>
      <c r="E201" s="254"/>
      <c r="F201" s="254"/>
      <c r="G201" s="25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5">
      <c r="A202" s="253"/>
      <c r="B202" s="254"/>
      <c r="C202" s="255"/>
      <c r="D202" s="254"/>
      <c r="E202" s="254"/>
      <c r="F202" s="254"/>
      <c r="G202" s="25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5">
      <c r="A203" s="257"/>
      <c r="B203" s="258"/>
      <c r="C203" s="259"/>
      <c r="D203" s="258"/>
      <c r="E203" s="258"/>
      <c r="F203" s="258"/>
      <c r="G203" s="260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5">
      <c r="A204" s="6"/>
      <c r="B204" s="7" t="s">
        <v>367</v>
      </c>
      <c r="C204" s="194" t="s">
        <v>367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5">
      <c r="C205" s="196"/>
      <c r="AE205" t="s">
        <v>371</v>
      </c>
    </row>
  </sheetData>
  <sheetProtection algorithmName="SHA-512" hashValue="F2qrCW6G4beew+PKE98jcM131CoWbGsC7QVpjLeNQThXI9jdnpXNBl4yhuDZAdt/e2xQ9kuofKxkpkdlPYU/yQ==" saltValue="b/PZHzBJykqcl49Mg2GBUg==" spinCount="100000" sheet="1" objects="1" scenarios="1"/>
  <mergeCells count="13">
    <mergeCell ref="C142:G142"/>
    <mergeCell ref="A1:G1"/>
    <mergeCell ref="C2:G2"/>
    <mergeCell ref="C3:G3"/>
    <mergeCell ref="C4:G4"/>
    <mergeCell ref="C141:G141"/>
    <mergeCell ref="A199:G203"/>
    <mergeCell ref="C144:G144"/>
    <mergeCell ref="C145:G145"/>
    <mergeCell ref="C148:G148"/>
    <mergeCell ref="C170:G170"/>
    <mergeCell ref="C171:G171"/>
    <mergeCell ref="A198:C198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Kamila Ambrožová</cp:lastModifiedBy>
  <cp:lastPrinted>2024-03-19T05:23:47Z</cp:lastPrinted>
  <dcterms:created xsi:type="dcterms:W3CDTF">2009-04-08T07:15:50Z</dcterms:created>
  <dcterms:modified xsi:type="dcterms:W3CDTF">2024-03-19T05:23:50Z</dcterms:modified>
</cp:coreProperties>
</file>